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IZIOACQUISTI\GARE\2018\SINTEL\Raccolta rifiuti seconda edizione\Allegati\"/>
    </mc:Choice>
  </mc:AlternateContent>
  <bookViews>
    <workbookView xWindow="0" yWindow="0" windowWidth="20490" windowHeight="7020" tabRatio="590" activeTab="1"/>
  </bookViews>
  <sheets>
    <sheet name="materiali NON pericolosi" sheetId="1" r:id="rId1"/>
    <sheet name="materiali pericolosi" sheetId="3" r:id="rId2"/>
    <sheet name="RIEPILOGO OFFERTA ECONOMICA" sheetId="2" r:id="rId3"/>
  </sheets>
  <calcPr calcId="162913" concurrentCalc="0"/>
</workbook>
</file>

<file path=xl/calcChain.xml><?xml version="1.0" encoding="utf-8"?>
<calcChain xmlns="http://schemas.openxmlformats.org/spreadsheetml/2006/main">
  <c r="E16" i="2" l="1"/>
  <c r="C16" i="2"/>
  <c r="H18" i="1"/>
  <c r="E3" i="1"/>
  <c r="B5" i="2"/>
  <c r="D5" i="2"/>
  <c r="E19" i="3"/>
  <c r="G85" i="3"/>
  <c r="I24" i="3"/>
  <c r="I25" i="3"/>
  <c r="I26" i="3"/>
  <c r="I27" i="3"/>
  <c r="I28" i="3"/>
  <c r="I29" i="3"/>
  <c r="I30" i="3"/>
  <c r="I31" i="3"/>
  <c r="I32" i="3"/>
  <c r="I33" i="3"/>
  <c r="I34" i="3"/>
  <c r="I35" i="3"/>
  <c r="I38" i="3"/>
  <c r="I41" i="3"/>
  <c r="I44" i="3"/>
  <c r="I47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G83" i="3"/>
  <c r="G82" i="3"/>
  <c r="G81" i="3"/>
  <c r="C83" i="3"/>
  <c r="C82" i="3"/>
  <c r="J18" i="1"/>
  <c r="J14" i="1"/>
  <c r="J7" i="1"/>
  <c r="J8" i="1"/>
  <c r="J9" i="1"/>
  <c r="J10" i="1"/>
  <c r="J11" i="1"/>
  <c r="J15" i="1"/>
  <c r="J19" i="1"/>
  <c r="H14" i="1"/>
  <c r="C18" i="1"/>
  <c r="C8" i="1"/>
  <c r="C7" i="1"/>
  <c r="H7" i="1"/>
  <c r="H8" i="1"/>
  <c r="C10" i="1"/>
  <c r="H10" i="1"/>
  <c r="C14" i="1"/>
  <c r="H15" i="1"/>
  <c r="H16" i="1"/>
  <c r="H17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E28" i="1"/>
  <c r="C5" i="2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F72" i="1"/>
  <c r="E5" i="2"/>
  <c r="H25" i="1"/>
  <c r="E21" i="1"/>
  <c r="B10" i="2"/>
  <c r="G62" i="1"/>
  <c r="G63" i="1"/>
  <c r="G64" i="1"/>
  <c r="G65" i="1"/>
  <c r="G66" i="1"/>
  <c r="G67" i="1"/>
  <c r="G68" i="1"/>
  <c r="G69" i="1"/>
  <c r="D58" i="1"/>
  <c r="C10" i="2"/>
  <c r="D10" i="2"/>
  <c r="B16" i="2"/>
  <c r="D16" i="2"/>
  <c r="B20" i="2"/>
  <c r="C20" i="2"/>
  <c r="C85" i="3"/>
  <c r="C84" i="3"/>
  <c r="C81" i="3"/>
  <c r="C80" i="3"/>
  <c r="C79" i="3"/>
  <c r="C78" i="3"/>
  <c r="C77" i="3"/>
  <c r="C76" i="3"/>
  <c r="C75" i="3"/>
  <c r="C74" i="3"/>
  <c r="C73" i="3"/>
  <c r="C72" i="3"/>
  <c r="C14" i="3"/>
  <c r="C12" i="3"/>
  <c r="C8" i="3"/>
  <c r="G100" i="3"/>
  <c r="G101" i="3"/>
  <c r="G102" i="3"/>
  <c r="G103" i="3"/>
  <c r="G104" i="3"/>
  <c r="G89" i="1"/>
  <c r="G79" i="1"/>
  <c r="G80" i="1"/>
  <c r="G78" i="1"/>
  <c r="G105" i="3"/>
  <c r="G106" i="3"/>
  <c r="G107" i="3"/>
  <c r="G108" i="3"/>
  <c r="G109" i="3"/>
  <c r="G110" i="3"/>
  <c r="G111" i="3"/>
  <c r="G112" i="3"/>
  <c r="G113" i="3"/>
  <c r="G114" i="3"/>
  <c r="G115" i="3"/>
  <c r="G116" i="3"/>
  <c r="E103" i="3"/>
  <c r="E104" i="3"/>
  <c r="H8" i="3"/>
  <c r="H12" i="3"/>
  <c r="H14" i="3"/>
  <c r="E3" i="3"/>
  <c r="G24" i="3"/>
  <c r="G25" i="3"/>
  <c r="G26" i="3"/>
  <c r="G27" i="3"/>
  <c r="G28" i="3"/>
  <c r="G29" i="3"/>
  <c r="G30" i="3"/>
  <c r="G31" i="3"/>
  <c r="G32" i="3"/>
  <c r="G33" i="3"/>
  <c r="G34" i="3"/>
  <c r="G35" i="3"/>
  <c r="G38" i="3"/>
  <c r="G41" i="3"/>
  <c r="G44" i="3"/>
  <c r="G47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4" i="3"/>
  <c r="G92" i="3"/>
  <c r="D88" i="3"/>
  <c r="E100" i="3"/>
  <c r="E101" i="3"/>
  <c r="E102" i="3"/>
  <c r="E105" i="3"/>
  <c r="E106" i="3"/>
  <c r="E107" i="3"/>
  <c r="E108" i="3"/>
  <c r="E109" i="3"/>
  <c r="E110" i="3"/>
  <c r="E111" i="3"/>
  <c r="E112" i="3"/>
  <c r="E113" i="3"/>
  <c r="E114" i="3"/>
  <c r="E115" i="3"/>
  <c r="F97" i="3"/>
  <c r="G76" i="1"/>
  <c r="G77" i="1"/>
  <c r="I62" i="1"/>
  <c r="I92" i="3"/>
  <c r="E23" i="2"/>
  <c r="I93" i="3"/>
  <c r="G93" i="3"/>
  <c r="C17" i="2"/>
  <c r="J14" i="3"/>
  <c r="J12" i="3"/>
  <c r="J8" i="3"/>
  <c r="J16" i="3"/>
  <c r="B17" i="2"/>
  <c r="I94" i="3"/>
  <c r="B21" i="2"/>
  <c r="C21" i="2"/>
  <c r="D20" i="2"/>
  <c r="G88" i="1"/>
  <c r="G87" i="1"/>
  <c r="I55" i="1"/>
  <c r="I53" i="1"/>
  <c r="I54" i="1"/>
  <c r="I51" i="1"/>
  <c r="I52" i="1"/>
  <c r="I65" i="1"/>
  <c r="I66" i="1"/>
  <c r="I67" i="1"/>
  <c r="I68" i="1"/>
  <c r="I69" i="1"/>
  <c r="I64" i="1"/>
  <c r="I33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6" i="1"/>
  <c r="C6" i="2"/>
  <c r="I63" i="1"/>
  <c r="G84" i="1"/>
  <c r="G85" i="1"/>
  <c r="G86" i="1"/>
  <c r="G81" i="1"/>
  <c r="G82" i="1"/>
  <c r="G83" i="1"/>
  <c r="G75" i="1"/>
  <c r="G90" i="1"/>
  <c r="J25" i="1"/>
  <c r="J26" i="1"/>
  <c r="B11" i="2"/>
  <c r="D17" i="2"/>
  <c r="E17" i="2"/>
  <c r="F16" i="2"/>
  <c r="D6" i="2"/>
  <c r="I70" i="1"/>
  <c r="C11" i="2"/>
  <c r="D11" i="2"/>
  <c r="E10" i="2"/>
  <c r="B6" i="2"/>
  <c r="J7" i="2"/>
  <c r="E6" i="2"/>
  <c r="F5" i="2"/>
</calcChain>
</file>

<file path=xl/sharedStrings.xml><?xml version="1.0" encoding="utf-8"?>
<sst xmlns="http://schemas.openxmlformats.org/spreadsheetml/2006/main" count="448" uniqueCount="239">
  <si>
    <t>Codice CER non pericoloso</t>
  </si>
  <si>
    <t>Quantità media annua [kg]</t>
  </si>
  <si>
    <t>Base d’asta</t>
  </si>
  <si>
    <t>Siti deposito temporaneo</t>
  </si>
  <si>
    <t>Periodicità</t>
  </si>
  <si>
    <t>n° raccolte annue</t>
  </si>
  <si>
    <t>n° e tipologia contenitori</t>
  </si>
  <si>
    <t>€/kg</t>
  </si>
  <si>
    <t>per questa tipologia di servizio il numero dei contenitori si intende "prima fornitura gratuita"</t>
  </si>
  <si>
    <t>TOTALE</t>
  </si>
  <si>
    <t>17.01.07 – 17.09.04
Inerti – calcestruzzo</t>
  </si>
  <si>
    <t>Quindicinale/mensile</t>
  </si>
  <si>
    <t>1 scarrabile da 20 mc con caratteristiche tali da consentirne il posizionamento tenendo conto dell’altezza del sottopasso presente presso il laboratorio prove materiali</t>
  </si>
  <si>
    <t xml:space="preserve">20.03.07
Arredi e ingombranti
</t>
  </si>
  <si>
    <t>Bovisa – Campus La Masa</t>
  </si>
  <si>
    <t>1 scarrabile da 30 mc</t>
  </si>
  <si>
    <t>Città Studi  Campus Bassini</t>
  </si>
  <si>
    <t>16.06.04 Batterie alcaline (ad es. pile stilo)
16.06.05 Altre batterie (ad es. litio)</t>
  </si>
  <si>
    <t>Bovisa  - Campus Durando</t>
  </si>
  <si>
    <t>Quadrimestrale</t>
  </si>
  <si>
    <t>3 ritiri su ciascun sito</t>
  </si>
  <si>
    <t>08.03.18 Toner</t>
  </si>
  <si>
    <t>Bovisa - Campus  La Masa</t>
  </si>
  <si>
    <t>Fornitura iniziale di:
 20 contenitori da 20 l 
+ 6 fusti cilindrici a bocca larga da 60 lt</t>
  </si>
  <si>
    <t xml:space="preserve">Fornitura iniziale di:
50 box di raccolta in plastica da 90 l con relativo sacco in PE
+ 12 big bags da 1 m3 </t>
  </si>
  <si>
    <r>
      <t>TABELLA A1: Servizio periodico (</t>
    </r>
    <r>
      <rPr>
        <b/>
        <sz val="12"/>
        <color rgb="FF000000"/>
        <rFont val="Times New Roman"/>
        <family val="1"/>
      </rPr>
      <t>rifiuti valorizzati)</t>
    </r>
  </si>
  <si>
    <t>17.04.05 Ferro</t>
  </si>
  <si>
    <t>Bovisa - La Masa</t>
  </si>
  <si>
    <t>semestrale</t>
  </si>
  <si>
    <t>Scarrabile</t>
  </si>
  <si>
    <t>TABELLA B:  Servizi a richiesta (rifiuti a pagamento/ritiro gratuito)</t>
  </si>
  <si>
    <t>Tutto l'Ateneo</t>
  </si>
  <si>
    <t>17.03.02 Bitumi</t>
  </si>
  <si>
    <t xml:space="preserve">Città Studi </t>
  </si>
  <si>
    <t>5 ceste pallettizzate in base alle necessità</t>
  </si>
  <si>
    <t>12.01.01 Truc. metall.</t>
  </si>
  <si>
    <t>20 ceste palletizzate in base alla necessità
(da 0,5 a 1 mc plastica)</t>
  </si>
  <si>
    <t>17.02.03 Plastica (poliuretano)</t>
  </si>
  <si>
    <t>Tutto l’Ateneo</t>
  </si>
  <si>
    <t>Sacchi a perdere o materiale sfuso</t>
  </si>
  <si>
    <t>03.01.05 Segatura</t>
  </si>
  <si>
    <t>Sacchi a perdere</t>
  </si>
  <si>
    <t>17.02.01 Legno</t>
  </si>
  <si>
    <t>Materiale sfuso o in scarrabili a richiesta</t>
  </si>
  <si>
    <t>Imballaggi: 15.01.01, 15.01.02, 15.01.03, 15.01.04, 15.01.05, 15.01.06</t>
  </si>
  <si>
    <t>17.02.02 Vetro</t>
  </si>
  <si>
    <t>10 ceste pallettizzate o contenitori a perdere</t>
  </si>
  <si>
    <t>20.03.07 Ingombranti</t>
  </si>
  <si>
    <t>Latte/contenitori</t>
  </si>
  <si>
    <t>16.01.17 metalli ferrosi</t>
  </si>
  <si>
    <t>Ceste/contenitori</t>
  </si>
  <si>
    <t>15.02.03 Assorbenti</t>
  </si>
  <si>
    <t>Sacchi/big bag</t>
  </si>
  <si>
    <t>19.08.05 Fanghi da trattam. acque urbane</t>
  </si>
  <si>
    <t>19.09.05 Resine</t>
  </si>
  <si>
    <t>Contenitori vari</t>
  </si>
  <si>
    <t>02.01.06 Feci animali</t>
  </si>
  <si>
    <t>Box antiurto dal 60 l</t>
  </si>
  <si>
    <t>09.01.07 Carta per foto</t>
  </si>
  <si>
    <t>16.10.02 Soluzioni acquose</t>
  </si>
  <si>
    <t>Ceste</t>
  </si>
  <si>
    <t>19.06.06 digestato</t>
  </si>
  <si>
    <t>06.03.14 Sali e loro soluzioni</t>
  </si>
  <si>
    <t>07.02.15 Rifiuti prodotti da additivi</t>
  </si>
  <si>
    <t>08.01.12 Pitture e vernici</t>
  </si>
  <si>
    <t xml:space="preserve">Scarrabile normale e/o da 20 mc con caratteristiche tali da consentirne il posizionamento tenendo conto dell’altezza del sottopasso presente presso il laboratorio prove materiali;
5 Ceste pallettizzate 1mc </t>
  </si>
  <si>
    <t>Tabella B1: Servizi a richiesta (rifiuti valorizzati)</t>
  </si>
  <si>
    <t>16.02.14 App. fuori uso : informatica ed elettronica varia</t>
  </si>
  <si>
    <t>Tutto l’ateneo</t>
  </si>
  <si>
    <t>Cesta</t>
  </si>
  <si>
    <t>16.02.14   App fuori uso: pc desktop</t>
  </si>
  <si>
    <t>16.02.16 Componenti rimossi (es: schede e cavi)</t>
  </si>
  <si>
    <t>Scarrabile/Sfuso</t>
  </si>
  <si>
    <t>17.04.02 Alluminio</t>
  </si>
  <si>
    <t>Scarraibile/Sfuso</t>
  </si>
  <si>
    <t>170405 Acciaio</t>
  </si>
  <si>
    <t>TABELLA C: Viaggi e contenitori presumibilmente necessari per lo svolgimento del servizio</t>
  </si>
  <si>
    <t>Servizio / contenitore</t>
  </si>
  <si>
    <t>Quantità</t>
  </si>
  <si>
    <t>Base d’asta €</t>
  </si>
  <si>
    <t>Sito Deposito temporaneo</t>
  </si>
  <si>
    <t>Prezzo offerto</t>
  </si>
  <si>
    <t>Prezzo totale</t>
  </si>
  <si>
    <t>Trasporto (costo a viaggio)</t>
  </si>
  <si>
    <t>Noleggio giornaliero di scarrabile da 20 o 30 mc</t>
  </si>
  <si>
    <t>Noleggio annuo ceste pallettizate in plastica/ferro da 1mc</t>
  </si>
  <si>
    <t>Big Bag bianco da 1 mc</t>
  </si>
  <si>
    <t>Poli Territoriali (Lecco, Como, Piacenza, Mantova, Cremona)</t>
  </si>
  <si>
    <t>I prezzi offerti sono comprensivi di costi per la sicurezza, non assoggettati a ribasso, quantificati complessivamente in €:</t>
  </si>
  <si>
    <r>
      <t>TABELLA A:  Servizio periodico (</t>
    </r>
    <r>
      <rPr>
        <b/>
        <sz val="12"/>
        <color rgb="FF000000"/>
        <rFont val="Times New Roman"/>
        <family val="1"/>
      </rPr>
      <t xml:space="preserve">rifiuti a pagamento/ritiro gratuito) - </t>
    </r>
  </si>
  <si>
    <t>TOTALE BASE D'ASTA</t>
  </si>
  <si>
    <t>Tabella A1: Servizi a richiesta (rifiuti valorizzati)</t>
  </si>
  <si>
    <t>Prezzo a base d'asta</t>
  </si>
  <si>
    <r>
      <t xml:space="preserve">Prezzo offerto </t>
    </r>
    <r>
      <rPr>
        <b/>
        <sz val="12"/>
        <color rgb="FFFF0000"/>
        <rFont val="Times New Roman"/>
        <family val="1"/>
      </rPr>
      <t>(prezzo soggetto a rialzo)</t>
    </r>
  </si>
  <si>
    <r>
      <t xml:space="preserve">Prezzo offerto </t>
    </r>
    <r>
      <rPr>
        <b/>
        <sz val="12"/>
        <color rgb="FFFF0000"/>
        <rFont val="Times New Roman"/>
        <family val="1"/>
      </rPr>
      <t>(prezzo soggetto a ribasso)</t>
    </r>
  </si>
  <si>
    <t>Facchinaggio (costo a ora)</t>
  </si>
  <si>
    <t>17.01.07 – 17.09.04 – 17.01.03 Inerti</t>
  </si>
  <si>
    <r>
      <t xml:space="preserve">Prezzo offerto </t>
    </r>
    <r>
      <rPr>
        <b/>
        <sz val="10"/>
        <color rgb="FFFF0000"/>
        <rFont val="Times New Roman"/>
        <family val="1"/>
      </rPr>
      <t>(prezzo soggetto a ribasso)</t>
    </r>
  </si>
  <si>
    <t>Cartoni neutri LT 60</t>
  </si>
  <si>
    <t>TABELLA A:  Servizio periodico (rifiuti a pagamento/ritiro gratuito)</t>
  </si>
  <si>
    <t xml:space="preserve">VALORE COMPLESSIVO </t>
  </si>
  <si>
    <t>Prezzi base d'asta</t>
  </si>
  <si>
    <t>VALORE in € DA CARICARE SULLA PIATTAFORMA SINTEL COME INDICATO ALL'ART 4.3.2 DELLA LETTERA DI INVITO</t>
  </si>
  <si>
    <t>Differenza tra base d'asta e valore offerto</t>
  </si>
  <si>
    <t>% SCONTO OFFERTO (RIFIUTI NON VALORIZZATI E VALORIZZATI)</t>
  </si>
  <si>
    <t>VALORE % DA CARICARE SULLA PIATTAFORMA SINTEL COME INDICATO ALL'ART 4.3 DELLA LETTERA DI INVITO</t>
  </si>
  <si>
    <t>170802 Materiali da costruzione a base di gesso</t>
  </si>
  <si>
    <t>170604 Materiali isolanti diveri da quelli di cui alle voci 170601 e 170603</t>
  </si>
  <si>
    <t>160103 Pneumatici fuori uso</t>
  </si>
  <si>
    <t>120105 Limatura e trucioli di materiali plastici</t>
  </si>
  <si>
    <t>160304 Rifiuti inorganici, diversi da quelli di cui alla voce 160303</t>
  </si>
  <si>
    <t xml:space="preserve">Città Studi  </t>
  </si>
  <si>
    <t>Città Studi; Polo Territoriale di Lecco</t>
  </si>
  <si>
    <t>Sfusi</t>
  </si>
  <si>
    <t>Roll pack/ceste</t>
  </si>
  <si>
    <t>Ceste pallettizzate 1mc per materiali non pericolosi (ad esempio vetro, inerti, sfridi metallici, RAEE)</t>
  </si>
  <si>
    <t>Bidone da 120 per vetro</t>
  </si>
  <si>
    <t>Codice CER pericoloso</t>
  </si>
  <si>
    <t>16.02.13* Monitor</t>
  </si>
  <si>
    <t>Mensile</t>
  </si>
  <si>
    <t>10 ritiri su ciascun sito</t>
  </si>
  <si>
    <t>50 Ceste pallettizzate/roll pack</t>
  </si>
  <si>
    <t>Poli Territoriali (Lecco, Como, Piacenza,Cremona)</t>
  </si>
  <si>
    <t>18.01.03*  Sanitari orig. Umana</t>
  </si>
  <si>
    <t>Città studi Lab. Chimica Mancinelli 
Città Studi Dip. Chimica Leonardo
 Città Studi Dipartimento DEIB – Campus Bassini</t>
  </si>
  <si>
    <t>12 ritiri su ciascun sito (36 ritiri complessivi)</t>
  </si>
  <si>
    <t>Fornitura iniziale di 60 contenitori da 60 litri (sia cartoni con sacco in PE interno sia box giallo antiurto per infettivi)</t>
  </si>
  <si>
    <t>18.02.02*  Sanitari orig. Animale</t>
  </si>
  <si>
    <t>16.02.11* Frigoriferi e climatizzatori</t>
  </si>
  <si>
    <t>Materiale sfuso</t>
  </si>
  <si>
    <t>19.01.10* Carbone attivo</t>
  </si>
  <si>
    <t>20 bidoncini da 20 litri a perdere</t>
  </si>
  <si>
    <t xml:space="preserve">17.05.03* Terre e rocce </t>
  </si>
  <si>
    <t>19.01.11* Ceneri pesanti</t>
  </si>
  <si>
    <t>13.01.05* Emulsioni</t>
  </si>
  <si>
    <t>7 ritiri
 (3 per emulsioni e 4 per oli)</t>
  </si>
  <si>
    <t>20 fusti da 50 litri</t>
  </si>
  <si>
    <t>13.01.13* Altri oli per circuiti idraulici</t>
  </si>
  <si>
    <t>5 fusti a bocca larga da 50 litri</t>
  </si>
  <si>
    <t>15.02.02* Filtri e stracci</t>
  </si>
  <si>
    <t>Fusti 50 litri</t>
  </si>
  <si>
    <t>20.01.21* Neon</t>
  </si>
  <si>
    <t xml:space="preserve">1 Big bags  </t>
  </si>
  <si>
    <t>06.01.06* Altri acidi</t>
  </si>
  <si>
    <t>06.04.05* Acidi cont. Metalli</t>
  </si>
  <si>
    <t>06.02.05* Basi</t>
  </si>
  <si>
    <t>07.01.01*</t>
  </si>
  <si>
    <t>07.07.01*</t>
  </si>
  <si>
    <t>Acque madri e soluzioni di lavaggio con i codici</t>
  </si>
  <si>
    <t>Solv. org.alog. con i codici:</t>
  </si>
  <si>
    <t>07.01.03*</t>
  </si>
  <si>
    <t>07.07.03*</t>
  </si>
  <si>
    <t>Solv. non alog. con i codici</t>
  </si>
  <si>
    <t>07.01.04*</t>
  </si>
  <si>
    <t>07.07.04*</t>
  </si>
  <si>
    <t>Fondi di reazione alogenati con i codici:</t>
  </si>
  <si>
    <t>07.01.07*</t>
  </si>
  <si>
    <t>07.07.07*</t>
  </si>
  <si>
    <t>Residui di filtrazione alogenati con i codici:</t>
  </si>
  <si>
    <t>07.01.09*</t>
  </si>
  <si>
    <t>07.07.09*</t>
  </si>
  <si>
    <t>09.01.01* Soluz. Sviluppo</t>
  </si>
  <si>
    <t>09.01.04* Soluz. fissaggio</t>
  </si>
  <si>
    <t>16.05.06* Reag.scarto</t>
  </si>
  <si>
    <t>15.01.10* Imb. contam</t>
  </si>
  <si>
    <t>Materiale sfuso o in sacchi</t>
  </si>
  <si>
    <t>04.02.99* Rifiuti da mat. Composti</t>
  </si>
  <si>
    <t>06.01.03* Ac. Fluoridrico</t>
  </si>
  <si>
    <t>Contenitore vari</t>
  </si>
  <si>
    <t>06.03.11* Cianuri</t>
  </si>
  <si>
    <t>06.04.03* Arsenico</t>
  </si>
  <si>
    <t>07.01.01* Acque madri</t>
  </si>
  <si>
    <t>12.01.16* Abrasivo pericoloso</t>
  </si>
  <si>
    <t>13.02.08* Altri oli per motori, ingran</t>
  </si>
  <si>
    <t>13.03.10* Altri oli isolanti</t>
  </si>
  <si>
    <t>16.05.08* Sostanze chim scarto</t>
  </si>
  <si>
    <t xml:space="preserve">17.02.04* Materiali contaminati </t>
  </si>
  <si>
    <t>13.01.10* Oli non clorurati</t>
  </si>
  <si>
    <t>07.03.10* Residui filtrazione</t>
  </si>
  <si>
    <t>06.03.13* Sali con metalli</t>
  </si>
  <si>
    <t>06.01.04* Acido fosforico</t>
  </si>
  <si>
    <t>06.02.03* Idrossido ammonio</t>
  </si>
  <si>
    <t>080409* Adesivi cont. Solventi pericolosi</t>
  </si>
  <si>
    <t>170204* vetro, plastica e legno contenenti sostanze pericolose o da esse contaminati</t>
  </si>
  <si>
    <t>080121* Residui vernici</t>
  </si>
  <si>
    <t>07.02.08* Altri fondi e residui di reazione</t>
  </si>
  <si>
    <t>15.01.11* imballaggi metallici contenenti matrici solide porose pericolose (es. amianto) compresi i contenitori a pressione vuoti</t>
  </si>
  <si>
    <t>160305* rifiuti organici, contenenti sostnze pericolose</t>
  </si>
  <si>
    <t xml:space="preserve">160504* gas in contenitori a pressione </t>
  </si>
  <si>
    <t xml:space="preserve"> 170603* Altri materiali isolanti contenenti o costituiti da sostanze pericolose </t>
  </si>
  <si>
    <t>impacchettati/big bag</t>
  </si>
  <si>
    <t>070710* Altri residui di filtrazione e assorbenti esausti</t>
  </si>
  <si>
    <t>060204* Idrossido di sodio e di potassio</t>
  </si>
  <si>
    <t>110106* Acidi non specificati altrimenti</t>
  </si>
  <si>
    <t xml:space="preserve">160114* liquidi antigelo contenenti sostanze pericolose </t>
  </si>
  <si>
    <t>060704* soluzioni e acidi, ad esempio acido di contatto</t>
  </si>
  <si>
    <t>Codice</t>
  </si>
  <si>
    <t>Valorizzazione euro/kg</t>
  </si>
  <si>
    <t>Sito dep. temporaneo</t>
  </si>
  <si>
    <t>n° raccolte/ anno</t>
  </si>
  <si>
    <t>16.02.13* App. fuori uso:  pc portatili</t>
  </si>
  <si>
    <t>Cesta/Roll pack</t>
  </si>
  <si>
    <t>16.06.01*  Batterie al Pb</t>
  </si>
  <si>
    <t>Trasporto (costo a viaggio) trasp rifiuti pericolosi ma NON in ADR</t>
  </si>
  <si>
    <t>Trasporto in ADR (costo a viaggio)</t>
  </si>
  <si>
    <t>Tanica a perdere da 10 l per solventi, acque madri, acidi, basi, soluzioni di sviluppo e fissaggio</t>
  </si>
  <si>
    <t>Bidoncino a perdere bocca larga da 10 o 20 l per terre contaminate o ceneri pesanti</t>
  </si>
  <si>
    <t>Box plastico con tappo e materiale di riempimento assorbente e antiurto da 60 litri per reagenti obsoleti a perdere (ad es: vermiculite)</t>
  </si>
  <si>
    <t>Ceste pallettizzate 1mc per materiali  pericolosi</t>
  </si>
  <si>
    <t>Cartoni per infettivi/sanitari LT 60</t>
  </si>
  <si>
    <t>Cartoni neutri da LT 60</t>
  </si>
  <si>
    <t>Fusti da 220 LT</t>
  </si>
  <si>
    <t>MATERIALI PERICOLOSI</t>
  </si>
  <si>
    <t>MATERIALI NON PERICOLOSI</t>
  </si>
  <si>
    <t xml:space="preserve">TABELLA RIASSUNTIVA OFFERTA ECONOMICA </t>
  </si>
  <si>
    <r>
      <t>TABELLA B:  Servizi a richiesta (rifiuti a pagamento</t>
    </r>
    <r>
      <rPr>
        <b/>
        <u/>
        <sz val="12"/>
        <color theme="1"/>
        <rFont val="Times New Roman"/>
        <family val="1"/>
      </rPr>
      <t>)</t>
    </r>
  </si>
  <si>
    <t>17.05.04 Terra e rocce</t>
  </si>
  <si>
    <t>Fermo macchina</t>
  </si>
  <si>
    <r>
      <t>TABELLA A:  Servizio periodico (</t>
    </r>
    <r>
      <rPr>
        <b/>
        <sz val="12"/>
        <color rgb="FF000000"/>
        <rFont val="Times New Roman"/>
        <family val="1"/>
      </rPr>
      <t>rifiuti a pagamento</t>
    </r>
    <r>
      <rPr>
        <b/>
        <sz val="12"/>
        <color rgb="FF000000"/>
        <rFont val="Times New Roman"/>
        <family val="1"/>
      </rPr>
      <t xml:space="preserve">) </t>
    </r>
  </si>
  <si>
    <t>Gestione burocratica FIR per CER a richiesta da riconoscersi oltre al costo di smaltimento del rifiuto stesso calcolato sulla base dei listini offerti in sede di gara, sino all’importo fatturabile di € 50,00.</t>
  </si>
  <si>
    <t>06.04.04* Mercurio</t>
  </si>
  <si>
    <t>TABELLA C: Servizi e contenitori necessari per l'erogazione della prestazione</t>
  </si>
  <si>
    <t>Analisi per caratterizzazione nuovi CER (non presenti a capitolato o presenti ma mai smaltiti)</t>
  </si>
  <si>
    <t>Analisi per caratterizzazione CER presenti a capitolato e smaltiti regolarmente (ad es.  analisi periodica codici a specchio o conferma caratterizzazione rifiuti pericolosi)</t>
  </si>
  <si>
    <t>Scarrabile 20, 30 mc a richiesta</t>
  </si>
  <si>
    <t>Bidoncino a bocca larga da 20 o da 60 l per pile alcaline</t>
  </si>
  <si>
    <t xml:space="preserve">Box plastico o cartone (con sacchi in PE da 90 litri) </t>
  </si>
  <si>
    <t>Taniche da 10 – 20 litri</t>
  </si>
  <si>
    <r>
      <t>Tanica a perdere da 10 e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20 l</t>
    </r>
  </si>
  <si>
    <t>Tanica a perdere da 20 l per solventi, acque madri, acidi, basi, soluzioni di sviluppo e fissaggio</t>
  </si>
  <si>
    <t>I prezzi offerti sono comprensivi di costi per la sicurezza, non assoggettati a ribasso, quantificati complessivamente in una cifra non inferiore a €:</t>
  </si>
  <si>
    <t>02.03.04 scarti inutilizzati (melassa)</t>
  </si>
  <si>
    <t xml:space="preserve">Città Studi - Milano Bovisa - Polo territoriale Cremona </t>
  </si>
  <si>
    <t>Semestrle</t>
  </si>
  <si>
    <t>1 ritiro su ciscun sito</t>
  </si>
  <si>
    <t>120114* fanghi di lavorazioe, contenenti sostnze pericolose</t>
  </si>
  <si>
    <t>160303* rifiuti inorganici, contenenti sostnze pericolose</t>
  </si>
  <si>
    <t xml:space="preserve">Cisterna </t>
  </si>
  <si>
    <t xml:space="preserve">Fornitura iniziale di 5 contenitori da 10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</si>
</sst>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&quot;€&quot;\ #,##0.00"/>
    <numFmt numFmtId="166" formatCode="0.00000%"/>
    <numFmt numFmtId="167" formatCode="&quot;€&quot;\ #,##0.00000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u/>
      <sz val="12"/>
      <name val="Times New Roman"/>
      <family val="1"/>
    </font>
    <font>
      <b/>
      <sz val="12"/>
      <color rgb="FFFF0000"/>
      <name val="Times New Roman"/>
      <family val="1"/>
    </font>
    <font>
      <sz val="2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u/>
      <sz val="20"/>
      <color rgb="FFFF000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1"/>
      <color rgb="FF00B05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rgb="FFFF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" fillId="0" borderId="0"/>
  </cellStyleXfs>
  <cellXfs count="275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65" fontId="0" fillId="0" borderId="0" xfId="0" applyNumberFormat="1"/>
    <xf numFmtId="0" fontId="3" fillId="4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4" fillId="2" borderId="1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0" fillId="0" borderId="0" xfId="0"/>
    <xf numFmtId="0" fontId="14" fillId="6" borderId="0" xfId="0" applyFont="1" applyFill="1" applyAlignment="1">
      <alignment horizontal="center" vertical="center"/>
    </xf>
    <xf numFmtId="165" fontId="14" fillId="6" borderId="0" xfId="0" applyNumberFormat="1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165" fontId="14" fillId="9" borderId="0" xfId="0" applyNumberFormat="1" applyFont="1" applyFill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165" fontId="14" fillId="8" borderId="0" xfId="0" applyNumberFormat="1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3" fillId="0" borderId="1" xfId="6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165" fontId="0" fillId="0" borderId="9" xfId="0" applyNumberFormat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6" applyFont="1" applyFill="1" applyBorder="1" applyAlignment="1">
      <alignment horizontal="left" vertical="center" wrapText="1"/>
    </xf>
    <xf numFmtId="3" fontId="29" fillId="0" borderId="1" xfId="0" applyNumberFormat="1" applyFont="1" applyBorder="1" applyAlignment="1">
      <alignment horizontal="center" vertical="center"/>
    </xf>
    <xf numFmtId="165" fontId="29" fillId="0" borderId="9" xfId="0" applyNumberFormat="1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164" fontId="4" fillId="2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left" vertical="center" wrapText="1"/>
    </xf>
    <xf numFmtId="3" fontId="3" fillId="0" borderId="1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165" fontId="3" fillId="0" borderId="1" xfId="6" applyNumberFormat="1" applyFont="1" applyFill="1" applyBorder="1" applyAlignment="1">
      <alignment horizontal="center" vertical="center" wrapText="1"/>
    </xf>
    <xf numFmtId="165" fontId="3" fillId="0" borderId="1" xfId="6" applyNumberFormat="1" applyFont="1" applyBorder="1" applyAlignment="1">
      <alignment horizontal="center" vertical="center" wrapText="1"/>
    </xf>
    <xf numFmtId="0" fontId="3" fillId="0" borderId="2" xfId="6" applyFont="1" applyFill="1" applyBorder="1" applyAlignment="1">
      <alignment horizontal="left" vertical="center" wrapText="1"/>
    </xf>
    <xf numFmtId="3" fontId="3" fillId="0" borderId="2" xfId="6" applyNumberFormat="1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165" fontId="3" fillId="0" borderId="2" xfId="6" applyNumberFormat="1" applyFont="1" applyFill="1" applyBorder="1" applyAlignment="1">
      <alignment horizontal="center" vertical="center" wrapText="1"/>
    </xf>
    <xf numFmtId="165" fontId="3" fillId="0" borderId="2" xfId="6" applyNumberFormat="1" applyFont="1" applyBorder="1" applyAlignment="1">
      <alignment horizontal="center" vertical="center" wrapText="1"/>
    </xf>
    <xf numFmtId="0" fontId="30" fillId="0" borderId="1" xfId="6" applyFont="1" applyFill="1" applyBorder="1" applyAlignment="1">
      <alignment horizontal="center" vertical="center" wrapText="1"/>
    </xf>
    <xf numFmtId="165" fontId="30" fillId="0" borderId="2" xfId="6" applyNumberFormat="1" applyFont="1" applyFill="1" applyBorder="1" applyAlignment="1">
      <alignment horizontal="center" vertical="center" wrapText="1"/>
    </xf>
    <xf numFmtId="165" fontId="30" fillId="0" borderId="2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165" fontId="3" fillId="4" borderId="1" xfId="6" applyNumberFormat="1" applyFont="1" applyFill="1" applyBorder="1" applyAlignment="1">
      <alignment horizontal="center" vertical="center" wrapText="1"/>
    </xf>
    <xf numFmtId="165" fontId="3" fillId="4" borderId="2" xfId="6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10" fillId="7" borderId="0" xfId="0" applyFont="1" applyFill="1"/>
    <xf numFmtId="166" fontId="0" fillId="7" borderId="0" xfId="0" applyNumberFormat="1" applyFill="1"/>
    <xf numFmtId="166" fontId="23" fillId="7" borderId="0" xfId="0" applyNumberFormat="1" applyFont="1" applyFill="1" applyBorder="1" applyAlignment="1">
      <alignment horizontal="center" vertical="center"/>
    </xf>
    <xf numFmtId="165" fontId="0" fillId="7" borderId="0" xfId="0" applyNumberFormat="1" applyFill="1"/>
    <xf numFmtId="0" fontId="0" fillId="7" borderId="0" xfId="0" applyFill="1" applyBorder="1"/>
    <xf numFmtId="0" fontId="0" fillId="7" borderId="0" xfId="0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vertical="center"/>
    </xf>
    <xf numFmtId="165" fontId="0" fillId="7" borderId="0" xfId="0" applyNumberFormat="1" applyFill="1" applyBorder="1" applyAlignment="1">
      <alignment horizontal="center" vertical="center"/>
    </xf>
    <xf numFmtId="165" fontId="19" fillId="7" borderId="0" xfId="0" applyNumberFormat="1" applyFont="1" applyFill="1" applyBorder="1" applyAlignment="1">
      <alignment horizontal="center" vertical="center"/>
    </xf>
    <xf numFmtId="165" fontId="27" fillId="7" borderId="0" xfId="6" applyNumberFormat="1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18" fillId="7" borderId="0" xfId="0" applyFont="1" applyFill="1" applyAlignment="1">
      <alignment horizontal="center" vertical="center"/>
    </xf>
    <xf numFmtId="0" fontId="15" fillId="7" borderId="1" xfId="6" applyFont="1" applyFill="1" applyBorder="1" applyAlignment="1">
      <alignment horizontal="center" vertical="center" wrapText="1"/>
    </xf>
    <xf numFmtId="0" fontId="11" fillId="7" borderId="1" xfId="6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/>
    </xf>
    <xf numFmtId="165" fontId="36" fillId="7" borderId="1" xfId="0" applyNumberFormat="1" applyFont="1" applyFill="1" applyBorder="1" applyAlignment="1">
      <alignment horizontal="center" vertical="center"/>
    </xf>
    <xf numFmtId="165" fontId="33" fillId="7" borderId="1" xfId="0" applyNumberFormat="1" applyFont="1" applyFill="1" applyBorder="1" applyAlignment="1">
      <alignment horizontal="center" vertical="center"/>
    </xf>
    <xf numFmtId="165" fontId="37" fillId="7" borderId="1" xfId="0" applyNumberFormat="1" applyFont="1" applyFill="1" applyBorder="1" applyAlignment="1">
      <alignment horizontal="center" vertical="center"/>
    </xf>
    <xf numFmtId="165" fontId="34" fillId="7" borderId="1" xfId="0" applyNumberFormat="1" applyFont="1" applyFill="1" applyBorder="1" applyAlignment="1">
      <alignment horizontal="center" vertical="center"/>
    </xf>
    <xf numFmtId="165" fontId="38" fillId="7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65" fontId="39" fillId="3" borderId="1" xfId="0" applyNumberFormat="1" applyFont="1" applyFill="1" applyBorder="1" applyAlignment="1">
      <alignment horizontal="center" vertical="center"/>
    </xf>
    <xf numFmtId="165" fontId="36" fillId="3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0" fillId="7" borderId="0" xfId="0" applyFill="1" applyAlignment="1"/>
    <xf numFmtId="0" fontId="11" fillId="7" borderId="0" xfId="6" applyFont="1" applyFill="1" applyBorder="1" applyAlignment="1">
      <alignment horizontal="center" vertical="center" wrapText="1"/>
    </xf>
    <xf numFmtId="0" fontId="0" fillId="14" borderId="0" xfId="0" applyFill="1" applyBorder="1"/>
    <xf numFmtId="0" fontId="24" fillId="7" borderId="0" xfId="0" applyFont="1" applyFill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165" fontId="30" fillId="0" borderId="1" xfId="6" applyNumberFormat="1" applyFont="1" applyFill="1" applyBorder="1" applyAlignment="1">
      <alignment horizontal="center" vertical="center" wrapText="1"/>
    </xf>
    <xf numFmtId="0" fontId="0" fillId="14" borderId="13" xfId="0" applyFill="1" applyBorder="1"/>
    <xf numFmtId="0" fontId="0" fillId="14" borderId="14" xfId="0" applyFill="1" applyBorder="1"/>
    <xf numFmtId="0" fontId="0" fillId="14" borderId="15" xfId="0" applyFill="1" applyBorder="1"/>
    <xf numFmtId="0" fontId="0" fillId="14" borderId="16" xfId="0" applyFill="1" applyBorder="1"/>
    <xf numFmtId="0" fontId="0" fillId="14" borderId="17" xfId="0" applyFill="1" applyBorder="1"/>
    <xf numFmtId="0" fontId="0" fillId="14" borderId="18" xfId="0" applyFill="1" applyBorder="1" applyAlignment="1"/>
    <xf numFmtId="0" fontId="0" fillId="14" borderId="19" xfId="0" applyFill="1" applyBorder="1"/>
    <xf numFmtId="0" fontId="0" fillId="14" borderId="20" xfId="0" applyFill="1" applyBorder="1"/>
    <xf numFmtId="0" fontId="3" fillId="0" borderId="1" xfId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left" vertical="center" wrapText="1"/>
    </xf>
    <xf numFmtId="0" fontId="3" fillId="0" borderId="1" xfId="6" applyFont="1" applyFill="1" applyBorder="1" applyAlignment="1">
      <alignment horizontal="center" vertical="center" wrapText="1"/>
    </xf>
    <xf numFmtId="165" fontId="8" fillId="7" borderId="1" xfId="0" applyNumberFormat="1" applyFont="1" applyFill="1" applyBorder="1" applyAlignment="1">
      <alignment horizontal="center" vertical="center"/>
    </xf>
    <xf numFmtId="165" fontId="3" fillId="7" borderId="1" xfId="1" applyNumberFormat="1" applyFont="1" applyFill="1" applyBorder="1" applyAlignment="1">
      <alignment horizontal="center" vertical="center" wrapText="1"/>
    </xf>
    <xf numFmtId="165" fontId="3" fillId="7" borderId="1" xfId="6" applyNumberFormat="1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/>
    </xf>
    <xf numFmtId="165" fontId="8" fillId="7" borderId="9" xfId="0" applyNumberFormat="1" applyFont="1" applyFill="1" applyBorder="1" applyAlignment="1">
      <alignment horizontal="center"/>
    </xf>
    <xf numFmtId="0" fontId="30" fillId="7" borderId="1" xfId="6" applyFont="1" applyFill="1" applyBorder="1" applyAlignment="1">
      <alignment horizontal="left" vertical="center" wrapText="1"/>
    </xf>
    <xf numFmtId="3" fontId="29" fillId="7" borderId="1" xfId="0" applyNumberFormat="1" applyFont="1" applyFill="1" applyBorder="1" applyAlignment="1">
      <alignment horizontal="center" vertical="center"/>
    </xf>
    <xf numFmtId="165" fontId="0" fillId="7" borderId="9" xfId="0" applyNumberForma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/>
    </xf>
    <xf numFmtId="0" fontId="3" fillId="7" borderId="1" xfId="1" applyFont="1" applyFill="1" applyBorder="1" applyAlignment="1">
      <alignment horizontal="center" vertical="center" wrapText="1"/>
    </xf>
    <xf numFmtId="0" fontId="3" fillId="7" borderId="1" xfId="6" applyFont="1" applyFill="1" applyBorder="1" applyAlignment="1">
      <alignment vertical="center" wrapText="1"/>
    </xf>
    <xf numFmtId="165" fontId="0" fillId="7" borderId="9" xfId="0" applyNumberFormat="1" applyFill="1" applyBorder="1" applyAlignment="1">
      <alignment horizontal="center"/>
    </xf>
    <xf numFmtId="165" fontId="28" fillId="7" borderId="9" xfId="0" applyNumberFormat="1" applyFont="1" applyFill="1" applyBorder="1" applyAlignment="1">
      <alignment horizontal="center"/>
    </xf>
    <xf numFmtId="0" fontId="3" fillId="7" borderId="1" xfId="6" applyFont="1" applyFill="1" applyBorder="1" applyAlignment="1">
      <alignment horizontal="left" vertical="center" wrapText="1"/>
    </xf>
    <xf numFmtId="0" fontId="29" fillId="7" borderId="1" xfId="0" applyFont="1" applyFill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/>
    </xf>
    <xf numFmtId="165" fontId="29" fillId="7" borderId="1" xfId="0" applyNumberFormat="1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/>
    </xf>
    <xf numFmtId="165" fontId="25" fillId="3" borderId="7" xfId="0" applyNumberFormat="1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165" fontId="22" fillId="3" borderId="11" xfId="0" applyNumberFormat="1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165" fontId="26" fillId="3" borderId="7" xfId="0" applyNumberFormat="1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/>
    </xf>
    <xf numFmtId="165" fontId="22" fillId="3" borderId="7" xfId="0" applyNumberFormat="1" applyFont="1" applyFill="1" applyBorder="1" applyAlignment="1">
      <alignment horizontal="center"/>
    </xf>
    <xf numFmtId="0" fontId="31" fillId="3" borderId="5" xfId="0" applyFont="1" applyFill="1" applyBorder="1" applyAlignment="1">
      <alignment horizontal="center"/>
    </xf>
    <xf numFmtId="165" fontId="31" fillId="3" borderId="7" xfId="0" applyNumberFormat="1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 vertical="center"/>
    </xf>
    <xf numFmtId="165" fontId="32" fillId="3" borderId="11" xfId="0" applyNumberFormat="1" applyFont="1" applyFill="1" applyBorder="1" applyAlignment="1">
      <alignment horizontal="center" vertical="center"/>
    </xf>
    <xf numFmtId="165" fontId="3" fillId="0" borderId="1" xfId="6" applyNumberFormat="1" applyFont="1" applyFill="1" applyBorder="1" applyAlignment="1">
      <alignment horizontal="center" vertical="center" wrapText="1"/>
    </xf>
    <xf numFmtId="165" fontId="3" fillId="0" borderId="2" xfId="6" applyNumberFormat="1" applyFont="1" applyFill="1" applyBorder="1" applyAlignment="1">
      <alignment horizontal="center" vertical="center" wrapText="1"/>
    </xf>
    <xf numFmtId="4" fontId="3" fillId="0" borderId="1" xfId="6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left" vertical="center" wrapText="1"/>
    </xf>
    <xf numFmtId="0" fontId="3" fillId="0" borderId="1" xfId="6" applyFont="1" applyFill="1" applyBorder="1" applyAlignment="1">
      <alignment horizontal="center" vertical="center" wrapText="1"/>
    </xf>
    <xf numFmtId="165" fontId="3" fillId="0" borderId="1" xfId="6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6" applyFont="1" applyBorder="1" applyAlignment="1" applyProtection="1">
      <alignment vertical="center" wrapText="1"/>
    </xf>
    <xf numFmtId="0" fontId="1" fillId="0" borderId="6" xfId="6" applyFont="1" applyBorder="1" applyAlignment="1" applyProtection="1">
      <alignment vertical="center" wrapText="1"/>
    </xf>
    <xf numFmtId="0" fontId="1" fillId="0" borderId="7" xfId="6" applyFont="1" applyBorder="1" applyAlignment="1" applyProtection="1">
      <alignment vertical="center" wrapText="1"/>
    </xf>
    <xf numFmtId="0" fontId="13" fillId="13" borderId="0" xfId="0" applyFont="1" applyFill="1" applyAlignment="1">
      <alignment horizontal="left" vertical="center"/>
    </xf>
    <xf numFmtId="0" fontId="0" fillId="13" borderId="0" xfId="0" applyFill="1" applyAlignment="1">
      <alignment horizontal="left" vertical="center"/>
    </xf>
    <xf numFmtId="0" fontId="0" fillId="13" borderId="0" xfId="0" applyFill="1" applyAlignment="1"/>
    <xf numFmtId="165" fontId="3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6" borderId="0" xfId="1" applyFont="1" applyFill="1" applyAlignment="1">
      <alignment horizontal="justify" vertical="center"/>
    </xf>
    <xf numFmtId="0" fontId="0" fillId="0" borderId="0" xfId="0" applyAlignment="1"/>
    <xf numFmtId="165" fontId="3" fillId="7" borderId="1" xfId="0" applyNumberFormat="1" applyFont="1" applyFill="1" applyBorder="1" applyAlignment="1">
      <alignment horizontal="center" vertical="center" wrapText="1"/>
    </xf>
    <xf numFmtId="165" fontId="0" fillId="7" borderId="1" xfId="0" applyNumberForma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/>
    <xf numFmtId="3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0" fillId="0" borderId="1" xfId="0" applyNumberFormat="1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4" fillId="2" borderId="1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2" borderId="2" xfId="6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8" borderId="0" xfId="1" applyFont="1" applyFill="1" applyAlignment="1">
      <alignment horizontal="justify" vertical="center"/>
    </xf>
    <xf numFmtId="0" fontId="0" fillId="8" borderId="0" xfId="0" applyFill="1" applyAlignment="1"/>
    <xf numFmtId="0" fontId="3" fillId="0" borderId="2" xfId="1" applyFont="1" applyFill="1" applyBorder="1" applyAlignment="1">
      <alignment horizontal="center" vertical="center" wrapText="1"/>
    </xf>
    <xf numFmtId="0" fontId="5" fillId="9" borderId="0" xfId="1" applyFont="1" applyFill="1" applyAlignment="1">
      <alignment horizontal="justify" vertical="center"/>
    </xf>
    <xf numFmtId="0" fontId="0" fillId="9" borderId="0" xfId="0" applyFill="1" applyAlignment="1"/>
    <xf numFmtId="165" fontId="3" fillId="0" borderId="1" xfId="6" applyNumberFormat="1" applyFont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5" fontId="3" fillId="0" borderId="1" xfId="6" applyNumberFormat="1" applyFont="1" applyFill="1" applyBorder="1" applyAlignment="1">
      <alignment horizontal="center" vertical="center" wrapText="1"/>
    </xf>
    <xf numFmtId="3" fontId="3" fillId="0" borderId="1" xfId="6" applyNumberFormat="1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3" xfId="0" applyBorder="1" applyAlignment="1"/>
    <xf numFmtId="0" fontId="3" fillId="0" borderId="4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3" fillId="0" borderId="1" xfId="6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3" fontId="1" fillId="0" borderId="1" xfId="6" applyNumberFormat="1" applyFill="1" applyBorder="1" applyAlignment="1">
      <alignment horizontal="center" vertical="center" wrapText="1"/>
    </xf>
    <xf numFmtId="165" fontId="3" fillId="7" borderId="1" xfId="6" applyNumberFormat="1" applyFont="1" applyFill="1" applyBorder="1" applyAlignment="1">
      <alignment horizontal="center" vertical="center" wrapText="1"/>
    </xf>
    <xf numFmtId="165" fontId="3" fillId="0" borderId="2" xfId="6" applyNumberFormat="1" applyFont="1" applyFill="1" applyBorder="1" applyAlignment="1">
      <alignment horizontal="center" vertical="center" wrapText="1"/>
    </xf>
    <xf numFmtId="165" fontId="3" fillId="0" borderId="2" xfId="6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/>
    <xf numFmtId="165" fontId="0" fillId="7" borderId="1" xfId="0" applyNumberFormat="1" applyFill="1" applyBorder="1" applyAlignment="1"/>
    <xf numFmtId="0" fontId="0" fillId="0" borderId="1" xfId="0" applyFill="1" applyBorder="1" applyAlignment="1"/>
    <xf numFmtId="0" fontId="13" fillId="12" borderId="0" xfId="0" applyFont="1" applyFill="1" applyAlignment="1">
      <alignment horizontal="left" vertical="center"/>
    </xf>
    <xf numFmtId="0" fontId="0" fillId="12" borderId="0" xfId="0" applyFill="1" applyAlignment="1">
      <alignment horizontal="left" vertical="center"/>
    </xf>
    <xf numFmtId="0" fontId="0" fillId="12" borderId="0" xfId="0" applyFill="1" applyAlignment="1"/>
    <xf numFmtId="0" fontId="13" fillId="9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3" fillId="15" borderId="0" xfId="0" applyFont="1" applyFill="1" applyAlignment="1">
      <alignment horizontal="center" vertical="center"/>
    </xf>
    <xf numFmtId="0" fontId="0" fillId="15" borderId="0" xfId="0" applyFill="1" applyAlignment="1">
      <alignment horizontal="center"/>
    </xf>
    <xf numFmtId="165" fontId="36" fillId="3" borderId="1" xfId="0" applyNumberFormat="1" applyFont="1" applyFill="1" applyBorder="1" applyAlignment="1" applyProtection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65" fontId="36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40" fillId="14" borderId="0" xfId="0" applyFont="1" applyFill="1" applyBorder="1" applyAlignment="1">
      <alignment horizontal="center" vertical="center" wrapText="1"/>
    </xf>
    <xf numFmtId="0" fontId="33" fillId="14" borderId="0" xfId="0" applyFont="1" applyFill="1" applyBorder="1" applyAlignment="1">
      <alignment horizontal="center" vertical="center" wrapText="1"/>
    </xf>
    <xf numFmtId="0" fontId="37" fillId="14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/>
    <xf numFmtId="166" fontId="41" fillId="3" borderId="1" xfId="0" applyNumberFormat="1" applyFont="1" applyFill="1" applyBorder="1" applyAlignment="1">
      <alignment horizontal="center" vertical="center"/>
    </xf>
    <xf numFmtId="0" fontId="42" fillId="0" borderId="1" xfId="0" applyFont="1" applyBorder="1" applyAlignment="1"/>
    <xf numFmtId="0" fontId="24" fillId="7" borderId="1" xfId="6" applyFont="1" applyFill="1" applyBorder="1" applyAlignment="1" applyProtection="1">
      <alignment horizontal="center" vertical="center" wrapText="1"/>
    </xf>
    <xf numFmtId="167" fontId="0" fillId="3" borderId="1" xfId="0" applyNumberForma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horizontal="center" vertical="center"/>
    </xf>
    <xf numFmtId="167" fontId="0" fillId="3" borderId="9" xfId="0" applyNumberFormat="1" applyFill="1" applyBorder="1" applyAlignment="1">
      <alignment horizontal="center" vertical="center"/>
    </xf>
    <xf numFmtId="167" fontId="3" fillId="3" borderId="1" xfId="0" applyNumberFormat="1" applyFont="1" applyFill="1" applyBorder="1" applyAlignment="1" applyProtection="1">
      <alignment horizontal="center" vertical="center"/>
      <protection locked="0"/>
    </xf>
    <xf numFmtId="167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0" fillId="3" borderId="1" xfId="0" applyNumberFormat="1" applyFill="1" applyBorder="1" applyAlignment="1" applyProtection="1">
      <protection locked="0"/>
    </xf>
    <xf numFmtId="167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0" fillId="3" borderId="1" xfId="0" applyNumberFormat="1" applyFill="1" applyBorder="1" applyAlignment="1" applyProtection="1">
      <alignment horizontal="center" vertical="center"/>
      <protection locked="0"/>
    </xf>
    <xf numFmtId="167" fontId="0" fillId="3" borderId="1" xfId="0" applyNumberFormat="1" applyFill="1" applyBorder="1" applyAlignment="1" applyProtection="1">
      <alignment horizontal="center" vertical="center"/>
      <protection locked="0"/>
    </xf>
    <xf numFmtId="167" fontId="8" fillId="3" borderId="1" xfId="0" applyNumberFormat="1" applyFont="1" applyFill="1" applyBorder="1" applyAlignment="1" applyProtection="1">
      <alignment horizontal="center" vertical="center"/>
      <protection locked="0"/>
    </xf>
    <xf numFmtId="167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8" fillId="3" borderId="9" xfId="0" applyNumberFormat="1" applyFont="1" applyFill="1" applyBorder="1" applyAlignment="1" applyProtection="1">
      <alignment horizontal="center"/>
      <protection locked="0"/>
    </xf>
    <xf numFmtId="167" fontId="0" fillId="3" borderId="9" xfId="0" applyNumberFormat="1" applyFill="1" applyBorder="1" applyAlignment="1" applyProtection="1">
      <alignment horizontal="center" vertical="center"/>
      <protection locked="0"/>
    </xf>
    <xf numFmtId="167" fontId="0" fillId="3" borderId="9" xfId="0" applyNumberFormat="1" applyFill="1" applyBorder="1" applyAlignment="1" applyProtection="1">
      <alignment horizontal="center"/>
      <protection locked="0"/>
    </xf>
    <xf numFmtId="167" fontId="28" fillId="3" borderId="9" xfId="0" applyNumberFormat="1" applyFont="1" applyFill="1" applyBorder="1" applyAlignment="1" applyProtection="1">
      <alignment horizontal="center"/>
      <protection locked="0"/>
    </xf>
    <xf numFmtId="167" fontId="29" fillId="3" borderId="9" xfId="0" applyNumberFormat="1" applyFont="1" applyFill="1" applyBorder="1" applyAlignment="1" applyProtection="1">
      <alignment horizontal="center" vertical="center"/>
      <protection locked="0"/>
    </xf>
    <xf numFmtId="167" fontId="3" fillId="3" borderId="1" xfId="6" applyNumberFormat="1" applyFont="1" applyFill="1" applyBorder="1" applyAlignment="1" applyProtection="1">
      <alignment horizontal="center" vertical="center" wrapText="1"/>
      <protection locked="0"/>
    </xf>
    <xf numFmtId="167" fontId="3" fillId="3" borderId="1" xfId="6" applyNumberFormat="1" applyFont="1" applyFill="1" applyBorder="1" applyAlignment="1" applyProtection="1">
      <alignment horizontal="center" vertical="center" wrapText="1"/>
      <protection locked="0"/>
    </xf>
    <xf numFmtId="167" fontId="3" fillId="3" borderId="2" xfId="6" applyNumberFormat="1" applyFont="1" applyFill="1" applyBorder="1" applyAlignment="1" applyProtection="1">
      <alignment horizontal="center" vertical="center" wrapText="1"/>
      <protection locked="0"/>
    </xf>
    <xf numFmtId="167" fontId="30" fillId="3" borderId="1" xfId="6" applyNumberFormat="1" applyFont="1" applyFill="1" applyBorder="1" applyAlignment="1" applyProtection="1">
      <alignment horizontal="center" vertical="center" wrapText="1"/>
      <protection locked="0"/>
    </xf>
    <xf numFmtId="167" fontId="3" fillId="3" borderId="1" xfId="6" applyNumberFormat="1" applyFont="1" applyFill="1" applyBorder="1" applyAlignment="1">
      <alignment horizontal="center" vertical="center" wrapText="1"/>
    </xf>
    <xf numFmtId="167" fontId="29" fillId="3" borderId="1" xfId="0" applyNumberFormat="1" applyFont="1" applyFill="1" applyBorder="1" applyAlignment="1">
      <alignment horizontal="center" vertical="center"/>
    </xf>
    <xf numFmtId="167" fontId="8" fillId="3" borderId="9" xfId="0" applyNumberFormat="1" applyFont="1" applyFill="1" applyBorder="1" applyAlignment="1">
      <alignment horizontal="center" vertical="center"/>
    </xf>
    <xf numFmtId="167" fontId="3" fillId="3" borderId="2" xfId="6" applyNumberFormat="1" applyFont="1" applyFill="1" applyBorder="1" applyAlignment="1" applyProtection="1">
      <alignment horizontal="center" vertical="center" wrapText="1"/>
      <protection locked="0"/>
    </xf>
    <xf numFmtId="167" fontId="3" fillId="3" borderId="21" xfId="6" applyNumberFormat="1" applyFont="1" applyFill="1" applyBorder="1" applyAlignment="1" applyProtection="1">
      <alignment horizontal="center" vertical="center" wrapText="1"/>
      <protection locked="0"/>
    </xf>
    <xf numFmtId="167" fontId="3" fillId="3" borderId="3" xfId="6" applyNumberFormat="1" applyFont="1" applyFill="1" applyBorder="1" applyAlignment="1" applyProtection="1">
      <alignment horizontal="center" vertical="center" wrapText="1"/>
      <protection locked="0"/>
    </xf>
    <xf numFmtId="167" fontId="3" fillId="3" borderId="4" xfId="6" applyNumberFormat="1" applyFont="1" applyFill="1" applyBorder="1" applyAlignment="1" applyProtection="1">
      <alignment horizontal="center" vertical="center" wrapText="1"/>
      <protection locked="0"/>
    </xf>
  </cellXfs>
  <cellStyles count="7">
    <cellStyle name="Euro" xfId="5"/>
    <cellStyle name="Migliaia 2" xfId="2"/>
    <cellStyle name="Normale" xfId="0" builtinId="0"/>
    <cellStyle name="Normale 2" xfId="4"/>
    <cellStyle name="Normale 2 2" xfId="6"/>
    <cellStyle name="Normale 3" xfId="1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1528762</xdr:colOff>
      <xdr:row>22</xdr:row>
      <xdr:rowOff>183357</xdr:rowOff>
    </xdr:from>
    <xdr:to>
      <xdr:col>7</xdr:col>
      <xdr:colOff>114300</xdr:colOff>
      <xdr:row>22</xdr:row>
      <xdr:rowOff>802482</xdr:rowOff>
    </xdr:to>
    <xdr:sp macro="" textlink="">
      <xdr:nvSpPr>
        <xdr:cNvPr id="7" name="Freccia in su 6"/>
        <xdr:cNvSpPr/>
      </xdr:nvSpPr>
      <xdr:spPr>
        <a:xfrm rot="16200000">
          <a:off x="10441781" y="9367838"/>
          <a:ext cx="619125" cy="752475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1416843</xdr:colOff>
      <xdr:row>9</xdr:row>
      <xdr:rowOff>166687</xdr:rowOff>
    </xdr:from>
    <xdr:to>
      <xdr:col>9</xdr:col>
      <xdr:colOff>2068776</xdr:colOff>
      <xdr:row>10</xdr:row>
      <xdr:rowOff>285748</xdr:rowOff>
    </xdr:to>
    <xdr:sp macro="" textlink="">
      <xdr:nvSpPr>
        <xdr:cNvPr id="8" name="Freccia in su 7"/>
        <xdr:cNvSpPr/>
      </xdr:nvSpPr>
      <xdr:spPr>
        <a:xfrm>
          <a:off x="13882687" y="4179093"/>
          <a:ext cx="651933" cy="380999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07"/>
  <sheetViews>
    <sheetView zoomScale="90" zoomScaleNormal="90" workbookViewId="0">
      <selection activeCell="H88" sqref="H88"/>
    </sheetView>
  </sheetViews>
  <sheetFormatPr defaultColWidth="19.7109375" defaultRowHeight="23.25" customHeight="1" x14ac:dyDescent="0.25"/>
  <cols>
    <col min="1" max="1" width="46.5703125" customWidth="1"/>
    <col min="3" max="3" width="21" customWidth="1"/>
    <col min="4" max="4" width="24.7109375" customWidth="1"/>
    <col min="5" max="5" width="24.28515625" customWidth="1"/>
    <col min="6" max="6" width="22.85546875" customWidth="1"/>
    <col min="7" max="7" width="29.28515625" customWidth="1"/>
    <col min="8" max="8" width="24.140625" customWidth="1"/>
    <col min="9" max="9" width="26.5703125" style="25" customWidth="1"/>
    <col min="10" max="10" width="26.28515625" customWidth="1"/>
  </cols>
  <sheetData>
    <row r="1" spans="1:10" s="33" customFormat="1" ht="48.75" customHeight="1" x14ac:dyDescent="0.25">
      <c r="A1" s="169" t="s">
        <v>213</v>
      </c>
      <c r="B1" s="170"/>
      <c r="C1" s="170"/>
      <c r="D1" s="170"/>
      <c r="E1" s="171"/>
      <c r="F1" s="171"/>
      <c r="G1" s="171"/>
      <c r="H1" s="171"/>
      <c r="I1" s="171"/>
    </row>
    <row r="2" spans="1:10" s="33" customFormat="1" ht="23.25" customHeight="1" x14ac:dyDescent="0.25"/>
    <row r="3" spans="1:10" ht="23.25" customHeight="1" x14ac:dyDescent="0.25">
      <c r="A3" s="181" t="s">
        <v>218</v>
      </c>
      <c r="B3" s="182"/>
      <c r="C3" s="182"/>
      <c r="D3" s="26" t="s">
        <v>90</v>
      </c>
      <c r="E3" s="27">
        <f>SUM(H7:H18)</f>
        <v>37137.75</v>
      </c>
    </row>
    <row r="5" spans="1:10" ht="48" customHeight="1" x14ac:dyDescent="0.25">
      <c r="A5" s="176" t="s">
        <v>0</v>
      </c>
      <c r="B5" s="176" t="s">
        <v>1</v>
      </c>
      <c r="C5" s="37" t="s">
        <v>2</v>
      </c>
      <c r="D5" s="176" t="s">
        <v>3</v>
      </c>
      <c r="E5" s="176" t="s">
        <v>4</v>
      </c>
      <c r="F5" s="176" t="s">
        <v>5</v>
      </c>
      <c r="G5" s="37" t="s">
        <v>6</v>
      </c>
      <c r="H5" s="176" t="s">
        <v>92</v>
      </c>
      <c r="I5" s="179" t="s">
        <v>94</v>
      </c>
      <c r="J5" s="192" t="s">
        <v>9</v>
      </c>
    </row>
    <row r="6" spans="1:10" ht="68.25" customHeight="1" x14ac:dyDescent="0.25">
      <c r="A6" s="176"/>
      <c r="B6" s="176"/>
      <c r="C6" s="37" t="s">
        <v>7</v>
      </c>
      <c r="D6" s="176"/>
      <c r="E6" s="176"/>
      <c r="F6" s="176"/>
      <c r="G6" s="12" t="s">
        <v>8</v>
      </c>
      <c r="H6" s="176"/>
      <c r="I6" s="180"/>
      <c r="J6" s="180"/>
    </row>
    <row r="7" spans="1:10" ht="102" customHeight="1" x14ac:dyDescent="0.25">
      <c r="A7" s="1" t="s">
        <v>10</v>
      </c>
      <c r="B7" s="3">
        <v>250000</v>
      </c>
      <c r="C7" s="5">
        <f>0.05*1.3</f>
        <v>6.5000000000000002E-2</v>
      </c>
      <c r="D7" s="4" t="s">
        <v>112</v>
      </c>
      <c r="E7" s="4" t="s">
        <v>11</v>
      </c>
      <c r="F7" s="2">
        <v>20</v>
      </c>
      <c r="G7" s="4" t="s">
        <v>12</v>
      </c>
      <c r="H7" s="32">
        <f>B7*C7</f>
        <v>16250</v>
      </c>
      <c r="I7" s="251"/>
      <c r="J7" s="5">
        <f>I7*B7</f>
        <v>0</v>
      </c>
    </row>
    <row r="8" spans="1:10" ht="23.25" customHeight="1" x14ac:dyDescent="0.25">
      <c r="A8" s="185" t="s">
        <v>13</v>
      </c>
      <c r="B8" s="187">
        <v>130000</v>
      </c>
      <c r="C8" s="188">
        <f>0.11*1.3</f>
        <v>0.14300000000000002</v>
      </c>
      <c r="D8" s="4" t="s">
        <v>111</v>
      </c>
      <c r="E8" s="185" t="s">
        <v>11</v>
      </c>
      <c r="F8" s="185">
        <v>25</v>
      </c>
      <c r="G8" s="1" t="s">
        <v>15</v>
      </c>
      <c r="H8" s="177">
        <f t="shared" ref="H8:H17" si="0">B8*C8</f>
        <v>18590.000000000004</v>
      </c>
      <c r="I8" s="252"/>
      <c r="J8" s="188">
        <f t="shared" ref="J8:J15" si="1">I8*B8</f>
        <v>0</v>
      </c>
    </row>
    <row r="9" spans="1:10" ht="23.25" customHeight="1" x14ac:dyDescent="0.25">
      <c r="A9" s="186"/>
      <c r="B9" s="187"/>
      <c r="C9" s="189"/>
      <c r="D9" s="1" t="s">
        <v>14</v>
      </c>
      <c r="E9" s="186"/>
      <c r="F9" s="186"/>
      <c r="G9" s="1" t="s">
        <v>15</v>
      </c>
      <c r="H9" s="178"/>
      <c r="I9" s="253"/>
      <c r="J9" s="188">
        <f t="shared" si="1"/>
        <v>0</v>
      </c>
    </row>
    <row r="10" spans="1:10" ht="23.25" customHeight="1" x14ac:dyDescent="0.25">
      <c r="A10" s="190" t="s">
        <v>17</v>
      </c>
      <c r="B10" s="174">
        <v>1000</v>
      </c>
      <c r="C10" s="183">
        <f>0.5*1.3</f>
        <v>0.65</v>
      </c>
      <c r="D10" s="4" t="s">
        <v>16</v>
      </c>
      <c r="E10" s="172" t="s">
        <v>19</v>
      </c>
      <c r="F10" s="172" t="s">
        <v>20</v>
      </c>
      <c r="G10" s="172" t="s">
        <v>23</v>
      </c>
      <c r="H10" s="177">
        <f t="shared" si="0"/>
        <v>650</v>
      </c>
      <c r="I10" s="254"/>
      <c r="J10" s="188">
        <f>I10*B10</f>
        <v>0</v>
      </c>
    </row>
    <row r="11" spans="1:10" ht="23.25" customHeight="1" x14ac:dyDescent="0.25">
      <c r="A11" s="175"/>
      <c r="B11" s="175"/>
      <c r="C11" s="184"/>
      <c r="D11" s="2" t="s">
        <v>18</v>
      </c>
      <c r="E11" s="173"/>
      <c r="F11" s="173"/>
      <c r="G11" s="173"/>
      <c r="H11" s="191"/>
      <c r="I11" s="255"/>
      <c r="J11" s="188">
        <f t="shared" si="1"/>
        <v>0</v>
      </c>
    </row>
    <row r="12" spans="1:10" ht="23.25" customHeight="1" x14ac:dyDescent="0.25">
      <c r="A12" s="175"/>
      <c r="B12" s="175"/>
      <c r="C12" s="184"/>
      <c r="D12" s="2" t="s">
        <v>22</v>
      </c>
      <c r="E12" s="173"/>
      <c r="F12" s="173"/>
      <c r="G12" s="173"/>
      <c r="H12" s="191"/>
      <c r="I12" s="255"/>
      <c r="J12" s="180"/>
    </row>
    <row r="13" spans="1:10" ht="33.75" customHeight="1" x14ac:dyDescent="0.25">
      <c r="A13" s="175"/>
      <c r="B13" s="175"/>
      <c r="C13" s="184"/>
      <c r="D13" s="4" t="s">
        <v>87</v>
      </c>
      <c r="E13" s="173"/>
      <c r="F13" s="173"/>
      <c r="G13" s="173"/>
      <c r="H13" s="178"/>
      <c r="I13" s="255"/>
      <c r="J13" s="180"/>
    </row>
    <row r="14" spans="1:10" ht="28.5" customHeight="1" x14ac:dyDescent="0.25">
      <c r="A14" s="174" t="s">
        <v>21</v>
      </c>
      <c r="B14" s="174">
        <v>2500</v>
      </c>
      <c r="C14" s="172">
        <f>0.5*1.3</f>
        <v>0.65</v>
      </c>
      <c r="D14" s="4" t="s">
        <v>33</v>
      </c>
      <c r="E14" s="172" t="s">
        <v>19</v>
      </c>
      <c r="F14" s="172" t="s">
        <v>20</v>
      </c>
      <c r="G14" s="174" t="s">
        <v>24</v>
      </c>
      <c r="H14" s="172">
        <f>B14*C14</f>
        <v>1625</v>
      </c>
      <c r="I14" s="254"/>
      <c r="J14" s="188">
        <f>I14*B14</f>
        <v>0</v>
      </c>
    </row>
    <row r="15" spans="1:10" ht="23.25" customHeight="1" x14ac:dyDescent="0.25">
      <c r="A15" s="175"/>
      <c r="B15" s="175"/>
      <c r="C15" s="173"/>
      <c r="D15" s="2" t="s">
        <v>18</v>
      </c>
      <c r="E15" s="173"/>
      <c r="F15" s="173"/>
      <c r="G15" s="175"/>
      <c r="H15" s="173">
        <f t="shared" si="0"/>
        <v>0</v>
      </c>
      <c r="I15" s="255"/>
      <c r="J15" s="188">
        <f t="shared" si="1"/>
        <v>0</v>
      </c>
    </row>
    <row r="16" spans="1:10" ht="23.25" customHeight="1" x14ac:dyDescent="0.25">
      <c r="A16" s="175"/>
      <c r="B16" s="175"/>
      <c r="C16" s="173"/>
      <c r="D16" s="2" t="s">
        <v>22</v>
      </c>
      <c r="E16" s="173"/>
      <c r="F16" s="173"/>
      <c r="G16" s="175"/>
      <c r="H16" s="173">
        <f t="shared" si="0"/>
        <v>0</v>
      </c>
      <c r="I16" s="255"/>
      <c r="J16" s="180"/>
    </row>
    <row r="17" spans="1:10" ht="25.5" x14ac:dyDescent="0.25">
      <c r="A17" s="175"/>
      <c r="B17" s="175"/>
      <c r="C17" s="173"/>
      <c r="D17" s="4" t="s">
        <v>87</v>
      </c>
      <c r="E17" s="173"/>
      <c r="F17" s="173"/>
      <c r="G17" s="197"/>
      <c r="H17" s="194">
        <f t="shared" si="0"/>
        <v>0</v>
      </c>
      <c r="I17" s="255"/>
      <c r="J17" s="193"/>
    </row>
    <row r="18" spans="1:10" s="33" customFormat="1" ht="25.5" x14ac:dyDescent="0.25">
      <c r="A18" s="2" t="s">
        <v>231</v>
      </c>
      <c r="B18" s="2">
        <v>50</v>
      </c>
      <c r="C18" s="159">
        <f>1*0.455</f>
        <v>0.45500000000000002</v>
      </c>
      <c r="D18" s="160" t="s">
        <v>232</v>
      </c>
      <c r="E18" s="2" t="s">
        <v>233</v>
      </c>
      <c r="F18" s="2" t="s">
        <v>234</v>
      </c>
      <c r="G18" s="165" t="s">
        <v>238</v>
      </c>
      <c r="H18" s="159">
        <f>B18*C18</f>
        <v>22.75</v>
      </c>
      <c r="I18" s="256"/>
      <c r="J18" s="159">
        <f>I18*B18</f>
        <v>0</v>
      </c>
    </row>
    <row r="19" spans="1:10" ht="23.25" customHeight="1" thickBot="1" x14ac:dyDescent="0.3">
      <c r="C19" s="10"/>
      <c r="G19" s="33"/>
      <c r="H19" s="25"/>
      <c r="I19" s="146" t="s">
        <v>9</v>
      </c>
      <c r="J19" s="147">
        <f>SUM(J7:J18)</f>
        <v>0</v>
      </c>
    </row>
    <row r="20" spans="1:10" ht="23.25" customHeight="1" x14ac:dyDescent="0.25">
      <c r="C20" s="10"/>
      <c r="H20" s="25"/>
      <c r="I20"/>
    </row>
    <row r="21" spans="1:10" ht="23.25" customHeight="1" x14ac:dyDescent="0.25">
      <c r="A21" s="203" t="s">
        <v>25</v>
      </c>
      <c r="B21" s="204"/>
      <c r="C21" s="204"/>
      <c r="D21" s="28" t="s">
        <v>90</v>
      </c>
      <c r="E21" s="29">
        <f>H25</f>
        <v>1200</v>
      </c>
    </row>
    <row r="22" spans="1:10" ht="23.25" customHeight="1" x14ac:dyDescent="0.25">
      <c r="D22" s="10"/>
    </row>
    <row r="23" spans="1:10" ht="36" customHeight="1" x14ac:dyDescent="0.25">
      <c r="A23" s="176" t="s">
        <v>0</v>
      </c>
      <c r="B23" s="176" t="s">
        <v>1</v>
      </c>
      <c r="C23" s="14" t="s">
        <v>2</v>
      </c>
      <c r="D23" s="176" t="s">
        <v>3</v>
      </c>
      <c r="E23" s="176" t="s">
        <v>4</v>
      </c>
      <c r="F23" s="176" t="s">
        <v>5</v>
      </c>
      <c r="G23" s="14" t="s">
        <v>6</v>
      </c>
      <c r="H23" s="195" t="s">
        <v>92</v>
      </c>
      <c r="I23" s="198" t="s">
        <v>93</v>
      </c>
      <c r="J23" s="13"/>
    </row>
    <row r="24" spans="1:10" ht="70.5" customHeight="1" x14ac:dyDescent="0.25">
      <c r="A24" s="176"/>
      <c r="B24" s="176"/>
      <c r="C24" s="14" t="s">
        <v>7</v>
      </c>
      <c r="D24" s="176"/>
      <c r="E24" s="176"/>
      <c r="F24" s="176"/>
      <c r="G24" s="12" t="s">
        <v>8</v>
      </c>
      <c r="H24" s="196"/>
      <c r="I24" s="178"/>
      <c r="J24" s="13" t="s">
        <v>9</v>
      </c>
    </row>
    <row r="25" spans="1:10" ht="23.25" customHeight="1" thickBot="1" x14ac:dyDescent="0.3">
      <c r="A25" s="11" t="s">
        <v>26</v>
      </c>
      <c r="B25" s="11">
        <v>8000</v>
      </c>
      <c r="C25" s="124">
        <v>0.15</v>
      </c>
      <c r="D25" s="11" t="s">
        <v>27</v>
      </c>
      <c r="E25" s="11" t="s">
        <v>28</v>
      </c>
      <c r="F25" s="11">
        <v>2</v>
      </c>
      <c r="G25" s="11" t="s">
        <v>29</v>
      </c>
      <c r="H25" s="21">
        <f>B25*C25</f>
        <v>1200</v>
      </c>
      <c r="I25" s="257"/>
      <c r="J25" s="38">
        <f>I25*B25</f>
        <v>0</v>
      </c>
    </row>
    <row r="26" spans="1:10" ht="23.25" customHeight="1" thickBot="1" x14ac:dyDescent="0.3">
      <c r="C26" s="10"/>
      <c r="H26" s="25"/>
      <c r="I26" s="144" t="s">
        <v>9</v>
      </c>
      <c r="J26" s="145">
        <f>J25</f>
        <v>0</v>
      </c>
    </row>
    <row r="27" spans="1:10" ht="23.25" customHeight="1" x14ac:dyDescent="0.25">
      <c r="C27" s="10"/>
      <c r="H27" s="25"/>
    </row>
    <row r="28" spans="1:10" ht="23.25" customHeight="1" x14ac:dyDescent="0.25">
      <c r="A28" s="181" t="s">
        <v>215</v>
      </c>
      <c r="B28" s="182"/>
      <c r="C28" s="182"/>
      <c r="D28" s="26" t="s">
        <v>90</v>
      </c>
      <c r="E28" s="27">
        <f>SUM(G32:G55)</f>
        <v>37833.57499999999</v>
      </c>
    </row>
    <row r="29" spans="1:10" ht="23.25" customHeight="1" x14ac:dyDescent="0.25">
      <c r="D29" s="10"/>
    </row>
    <row r="30" spans="1:10" ht="31.5" customHeight="1" x14ac:dyDescent="0.25">
      <c r="A30" s="176" t="s">
        <v>0</v>
      </c>
      <c r="B30" s="176" t="s">
        <v>1</v>
      </c>
      <c r="C30" s="37" t="s">
        <v>2</v>
      </c>
      <c r="D30" s="176" t="s">
        <v>3</v>
      </c>
      <c r="E30" s="176" t="s">
        <v>5</v>
      </c>
      <c r="F30" s="37" t="s">
        <v>6</v>
      </c>
      <c r="G30" s="176" t="s">
        <v>92</v>
      </c>
      <c r="H30" s="179" t="s">
        <v>94</v>
      </c>
      <c r="I30" s="192" t="s">
        <v>9</v>
      </c>
    </row>
    <row r="31" spans="1:10" ht="70.5" customHeight="1" x14ac:dyDescent="0.25">
      <c r="A31" s="176"/>
      <c r="B31" s="176"/>
      <c r="C31" s="37" t="s">
        <v>7</v>
      </c>
      <c r="D31" s="176"/>
      <c r="E31" s="176"/>
      <c r="F31" s="12" t="s">
        <v>8</v>
      </c>
      <c r="G31" s="176"/>
      <c r="H31" s="180"/>
      <c r="I31" s="180"/>
    </row>
    <row r="32" spans="1:10" ht="126" customHeight="1" x14ac:dyDescent="0.25">
      <c r="A32" s="30" t="s">
        <v>96</v>
      </c>
      <c r="B32" s="18">
        <v>7500</v>
      </c>
      <c r="C32" s="8">
        <v>6.5000000000000002E-2</v>
      </c>
      <c r="D32" s="19" t="s">
        <v>31</v>
      </c>
      <c r="E32" s="19">
        <v>6</v>
      </c>
      <c r="F32" s="17" t="s">
        <v>65</v>
      </c>
      <c r="G32" s="31">
        <f>B32*C32</f>
        <v>487.5</v>
      </c>
      <c r="H32" s="257"/>
      <c r="I32" s="5">
        <f>H32*B32</f>
        <v>0</v>
      </c>
    </row>
    <row r="33" spans="1:9" ht="25.5" x14ac:dyDescent="0.25">
      <c r="A33" s="30" t="s">
        <v>32</v>
      </c>
      <c r="B33" s="6">
        <v>3500</v>
      </c>
      <c r="C33" s="8">
        <v>1.1700000000000002</v>
      </c>
      <c r="D33" s="9" t="s">
        <v>33</v>
      </c>
      <c r="E33" s="9">
        <v>3</v>
      </c>
      <c r="F33" s="53" t="s">
        <v>34</v>
      </c>
      <c r="G33" s="31">
        <f t="shared" ref="G33:G52" si="2">B33*C33</f>
        <v>4095.0000000000005</v>
      </c>
      <c r="H33" s="257"/>
      <c r="I33" s="5">
        <f t="shared" ref="I33:I50" si="3">H33*B33</f>
        <v>0</v>
      </c>
    </row>
    <row r="34" spans="1:9" ht="25.5" x14ac:dyDescent="0.25">
      <c r="A34" s="30" t="s">
        <v>37</v>
      </c>
      <c r="B34" s="6">
        <v>500</v>
      </c>
      <c r="C34" s="16">
        <v>0.26</v>
      </c>
      <c r="D34" s="9" t="s">
        <v>38</v>
      </c>
      <c r="E34" s="9">
        <v>1</v>
      </c>
      <c r="F34" s="53" t="s">
        <v>39</v>
      </c>
      <c r="G34" s="31">
        <f t="shared" si="2"/>
        <v>130</v>
      </c>
      <c r="H34" s="258"/>
      <c r="I34" s="5">
        <f t="shared" si="3"/>
        <v>0</v>
      </c>
    </row>
    <row r="35" spans="1:9" ht="15" x14ac:dyDescent="0.25">
      <c r="A35" s="30" t="s">
        <v>40</v>
      </c>
      <c r="B35" s="6">
        <v>1000</v>
      </c>
      <c r="C35" s="16">
        <v>0.26</v>
      </c>
      <c r="D35" s="9" t="s">
        <v>38</v>
      </c>
      <c r="E35" s="9">
        <v>3</v>
      </c>
      <c r="F35" s="53" t="s">
        <v>41</v>
      </c>
      <c r="G35" s="31">
        <f t="shared" si="2"/>
        <v>260</v>
      </c>
      <c r="H35" s="258"/>
      <c r="I35" s="5">
        <f t="shared" si="3"/>
        <v>0</v>
      </c>
    </row>
    <row r="36" spans="1:9" ht="25.5" x14ac:dyDescent="0.25">
      <c r="A36" s="30" t="s">
        <v>42</v>
      </c>
      <c r="B36" s="6">
        <v>5000</v>
      </c>
      <c r="C36" s="16">
        <v>6.5000000000000002E-2</v>
      </c>
      <c r="D36" s="9" t="s">
        <v>38</v>
      </c>
      <c r="E36" s="9">
        <v>8</v>
      </c>
      <c r="F36" s="53" t="s">
        <v>43</v>
      </c>
      <c r="G36" s="31">
        <f t="shared" si="2"/>
        <v>325</v>
      </c>
      <c r="H36" s="258"/>
      <c r="I36" s="5">
        <f t="shared" si="3"/>
        <v>0</v>
      </c>
    </row>
    <row r="37" spans="1:9" ht="25.5" x14ac:dyDescent="0.25">
      <c r="A37" s="30" t="s">
        <v>44</v>
      </c>
      <c r="B37" s="6">
        <v>70000</v>
      </c>
      <c r="C37" s="16">
        <v>0.26</v>
      </c>
      <c r="D37" s="9" t="s">
        <v>38</v>
      </c>
      <c r="E37" s="9">
        <v>10</v>
      </c>
      <c r="F37" s="53" t="s">
        <v>43</v>
      </c>
      <c r="G37" s="31">
        <f t="shared" si="2"/>
        <v>18200</v>
      </c>
      <c r="H37" s="258"/>
      <c r="I37" s="5">
        <f t="shared" si="3"/>
        <v>0</v>
      </c>
    </row>
    <row r="38" spans="1:9" ht="25.5" x14ac:dyDescent="0.25">
      <c r="A38" s="30" t="s">
        <v>45</v>
      </c>
      <c r="B38" s="6">
        <v>400</v>
      </c>
      <c r="C38" s="16">
        <v>6.5000000000000002E-2</v>
      </c>
      <c r="D38" s="9" t="s">
        <v>38</v>
      </c>
      <c r="E38" s="9">
        <v>4</v>
      </c>
      <c r="F38" s="53" t="s">
        <v>46</v>
      </c>
      <c r="G38" s="31">
        <f t="shared" si="2"/>
        <v>26</v>
      </c>
      <c r="H38" s="258"/>
      <c r="I38" s="5">
        <f t="shared" si="3"/>
        <v>0</v>
      </c>
    </row>
    <row r="39" spans="1:9" ht="25.5" x14ac:dyDescent="0.25">
      <c r="A39" s="30" t="s">
        <v>47</v>
      </c>
      <c r="B39" s="6">
        <v>50000</v>
      </c>
      <c r="C39" s="16">
        <v>0.14300000000000002</v>
      </c>
      <c r="D39" s="9" t="s">
        <v>38</v>
      </c>
      <c r="E39" s="9">
        <v>5</v>
      </c>
      <c r="F39" s="53" t="s">
        <v>224</v>
      </c>
      <c r="G39" s="31">
        <f t="shared" si="2"/>
        <v>7150.0000000000009</v>
      </c>
      <c r="H39" s="258"/>
      <c r="I39" s="5">
        <f t="shared" si="3"/>
        <v>0</v>
      </c>
    </row>
    <row r="40" spans="1:9" ht="15" x14ac:dyDescent="0.25">
      <c r="A40" s="30" t="s">
        <v>51</v>
      </c>
      <c r="B40" s="6">
        <v>120</v>
      </c>
      <c r="C40" s="16">
        <v>0.52</v>
      </c>
      <c r="D40" s="9" t="s">
        <v>38</v>
      </c>
      <c r="E40" s="9">
        <v>2</v>
      </c>
      <c r="F40" s="53" t="s">
        <v>52</v>
      </c>
      <c r="G40" s="31">
        <f t="shared" si="2"/>
        <v>62.400000000000006</v>
      </c>
      <c r="H40" s="258"/>
      <c r="I40" s="5">
        <f t="shared" si="3"/>
        <v>0</v>
      </c>
    </row>
    <row r="41" spans="1:9" ht="15" x14ac:dyDescent="0.25">
      <c r="A41" s="30" t="s">
        <v>53</v>
      </c>
      <c r="B41" s="6">
        <v>130</v>
      </c>
      <c r="C41" s="16">
        <v>0.39</v>
      </c>
      <c r="D41" s="9" t="s">
        <v>38</v>
      </c>
      <c r="E41" s="9">
        <v>1</v>
      </c>
      <c r="F41" s="48" t="s">
        <v>227</v>
      </c>
      <c r="G41" s="31">
        <f t="shared" si="2"/>
        <v>50.7</v>
      </c>
      <c r="H41" s="258"/>
      <c r="I41" s="5">
        <f t="shared" si="3"/>
        <v>0</v>
      </c>
    </row>
    <row r="42" spans="1:9" ht="15" x14ac:dyDescent="0.25">
      <c r="A42" s="30" t="s">
        <v>54</v>
      </c>
      <c r="B42" s="6">
        <v>10</v>
      </c>
      <c r="C42" s="16">
        <v>0.84500000000000008</v>
      </c>
      <c r="D42" s="9" t="s">
        <v>38</v>
      </c>
      <c r="E42" s="9">
        <v>1</v>
      </c>
      <c r="F42" s="53" t="s">
        <v>55</v>
      </c>
      <c r="G42" s="31">
        <f t="shared" si="2"/>
        <v>8.4500000000000011</v>
      </c>
      <c r="H42" s="258"/>
      <c r="I42" s="5">
        <f t="shared" si="3"/>
        <v>0</v>
      </c>
    </row>
    <row r="43" spans="1:9" ht="15" x14ac:dyDescent="0.25">
      <c r="A43" s="30" t="s">
        <v>56</v>
      </c>
      <c r="B43" s="6">
        <v>10</v>
      </c>
      <c r="C43" s="16">
        <v>0.84500000000000008</v>
      </c>
      <c r="D43" s="9" t="s">
        <v>38</v>
      </c>
      <c r="E43" s="9">
        <v>1</v>
      </c>
      <c r="F43" s="53" t="s">
        <v>57</v>
      </c>
      <c r="G43" s="31">
        <f t="shared" si="2"/>
        <v>8.4500000000000011</v>
      </c>
      <c r="H43" s="258"/>
      <c r="I43" s="5">
        <f t="shared" si="3"/>
        <v>0</v>
      </c>
    </row>
    <row r="44" spans="1:9" ht="15" x14ac:dyDescent="0.25">
      <c r="A44" s="30" t="s">
        <v>58</v>
      </c>
      <c r="B44" s="6">
        <v>25</v>
      </c>
      <c r="C44" s="16">
        <v>0.84500000000000008</v>
      </c>
      <c r="D44" s="9" t="s">
        <v>38</v>
      </c>
      <c r="E44" s="9">
        <v>1</v>
      </c>
      <c r="F44" s="53" t="s">
        <v>55</v>
      </c>
      <c r="G44" s="31">
        <f t="shared" si="2"/>
        <v>21.125000000000004</v>
      </c>
      <c r="H44" s="258"/>
      <c r="I44" s="5">
        <f t="shared" si="3"/>
        <v>0</v>
      </c>
    </row>
    <row r="45" spans="1:9" ht="15" x14ac:dyDescent="0.25">
      <c r="A45" s="30" t="s">
        <v>59</v>
      </c>
      <c r="B45" s="6">
        <v>200</v>
      </c>
      <c r="C45" s="16">
        <v>0.84500000000000008</v>
      </c>
      <c r="D45" s="9" t="s">
        <v>38</v>
      </c>
      <c r="E45" s="9">
        <v>2</v>
      </c>
      <c r="F45" s="48" t="s">
        <v>227</v>
      </c>
      <c r="G45" s="31">
        <f t="shared" si="2"/>
        <v>169.00000000000003</v>
      </c>
      <c r="H45" s="258"/>
      <c r="I45" s="5">
        <f t="shared" si="3"/>
        <v>0</v>
      </c>
    </row>
    <row r="46" spans="1:9" ht="15" x14ac:dyDescent="0.25">
      <c r="A46" s="30" t="s">
        <v>216</v>
      </c>
      <c r="B46" s="6">
        <v>5200</v>
      </c>
      <c r="C46" s="16">
        <v>0.39</v>
      </c>
      <c r="D46" s="9" t="s">
        <v>38</v>
      </c>
      <c r="E46" s="9">
        <v>3</v>
      </c>
      <c r="F46" s="53" t="s">
        <v>60</v>
      </c>
      <c r="G46" s="31">
        <f t="shared" si="2"/>
        <v>2028</v>
      </c>
      <c r="H46" s="258"/>
      <c r="I46" s="5">
        <f t="shared" si="3"/>
        <v>0</v>
      </c>
    </row>
    <row r="47" spans="1:9" ht="15" x14ac:dyDescent="0.25">
      <c r="A47" s="30" t="s">
        <v>61</v>
      </c>
      <c r="B47" s="6">
        <v>200</v>
      </c>
      <c r="C47" s="16">
        <v>0.84500000000000008</v>
      </c>
      <c r="D47" s="9" t="s">
        <v>38</v>
      </c>
      <c r="E47" s="9">
        <v>1</v>
      </c>
      <c r="F47" s="48" t="s">
        <v>227</v>
      </c>
      <c r="G47" s="31">
        <f t="shared" si="2"/>
        <v>169.00000000000003</v>
      </c>
      <c r="H47" s="258"/>
      <c r="I47" s="5">
        <f t="shared" si="3"/>
        <v>0</v>
      </c>
    </row>
    <row r="48" spans="1:9" ht="15" x14ac:dyDescent="0.25">
      <c r="A48" s="30" t="s">
        <v>62</v>
      </c>
      <c r="B48" s="6">
        <v>10</v>
      </c>
      <c r="C48" s="16">
        <v>0.84500000000000008</v>
      </c>
      <c r="D48" s="9" t="s">
        <v>38</v>
      </c>
      <c r="E48" s="9">
        <v>2</v>
      </c>
      <c r="F48" s="53" t="s">
        <v>55</v>
      </c>
      <c r="G48" s="31">
        <f t="shared" si="2"/>
        <v>8.4500000000000011</v>
      </c>
      <c r="H48" s="258"/>
      <c r="I48" s="5">
        <f t="shared" si="3"/>
        <v>0</v>
      </c>
    </row>
    <row r="49" spans="1:9" ht="15" x14ac:dyDescent="0.25">
      <c r="A49" s="30" t="s">
        <v>63</v>
      </c>
      <c r="B49" s="6">
        <v>10</v>
      </c>
      <c r="C49" s="16">
        <v>0.84500000000000008</v>
      </c>
      <c r="D49" s="9" t="s">
        <v>38</v>
      </c>
      <c r="E49" s="9">
        <v>2</v>
      </c>
      <c r="F49" s="53" t="s">
        <v>55</v>
      </c>
      <c r="G49" s="31">
        <f t="shared" si="2"/>
        <v>8.4500000000000011</v>
      </c>
      <c r="H49" s="258"/>
      <c r="I49" s="5">
        <f t="shared" si="3"/>
        <v>0</v>
      </c>
    </row>
    <row r="50" spans="1:9" ht="15" x14ac:dyDescent="0.25">
      <c r="A50" s="30" t="s">
        <v>64</v>
      </c>
      <c r="B50" s="6">
        <v>10</v>
      </c>
      <c r="C50" s="16">
        <v>0.84500000000000008</v>
      </c>
      <c r="D50" s="9" t="s">
        <v>38</v>
      </c>
      <c r="E50" s="9">
        <v>2</v>
      </c>
      <c r="F50" s="53" t="s">
        <v>41</v>
      </c>
      <c r="G50" s="31">
        <f t="shared" si="2"/>
        <v>8.4500000000000011</v>
      </c>
      <c r="H50" s="258"/>
      <c r="I50" s="5">
        <f t="shared" si="3"/>
        <v>0</v>
      </c>
    </row>
    <row r="51" spans="1:9" s="33" customFormat="1" ht="15" x14ac:dyDescent="0.25">
      <c r="A51" s="30" t="s">
        <v>106</v>
      </c>
      <c r="B51" s="47">
        <v>20</v>
      </c>
      <c r="C51" s="16">
        <v>3.5100000000000002</v>
      </c>
      <c r="D51" s="48" t="s">
        <v>38</v>
      </c>
      <c r="E51" s="48">
        <v>2</v>
      </c>
      <c r="F51" s="53" t="s">
        <v>41</v>
      </c>
      <c r="G51" s="31">
        <f t="shared" si="2"/>
        <v>70.2</v>
      </c>
      <c r="H51" s="258"/>
      <c r="I51" s="5">
        <f t="shared" ref="I51:I52" si="4">H51*B51</f>
        <v>0</v>
      </c>
    </row>
    <row r="52" spans="1:9" s="33" customFormat="1" ht="25.5" x14ac:dyDescent="0.25">
      <c r="A52" s="30" t="s">
        <v>107</v>
      </c>
      <c r="B52" s="47">
        <v>600</v>
      </c>
      <c r="C52" s="16">
        <v>7.2799999999999994</v>
      </c>
      <c r="D52" s="48" t="s">
        <v>38</v>
      </c>
      <c r="E52" s="48">
        <v>5</v>
      </c>
      <c r="F52" s="48" t="s">
        <v>52</v>
      </c>
      <c r="G52" s="31">
        <f t="shared" si="2"/>
        <v>4368</v>
      </c>
      <c r="H52" s="258"/>
      <c r="I52" s="5">
        <f t="shared" si="4"/>
        <v>0</v>
      </c>
    </row>
    <row r="53" spans="1:9" s="33" customFormat="1" ht="15" x14ac:dyDescent="0.25">
      <c r="A53" s="30" t="s">
        <v>108</v>
      </c>
      <c r="B53" s="47">
        <v>25</v>
      </c>
      <c r="C53" s="125">
        <v>2.8600000000000003</v>
      </c>
      <c r="D53" s="48" t="s">
        <v>38</v>
      </c>
      <c r="E53" s="48">
        <v>1</v>
      </c>
      <c r="F53" s="48" t="s">
        <v>113</v>
      </c>
      <c r="G53" s="31">
        <f t="shared" ref="G53:G54" si="5">B53*C53</f>
        <v>71.500000000000014</v>
      </c>
      <c r="H53" s="258"/>
      <c r="I53" s="5">
        <f t="shared" ref="I53:I54" si="6">H53*B53</f>
        <v>0</v>
      </c>
    </row>
    <row r="54" spans="1:9" s="33" customFormat="1" ht="15" x14ac:dyDescent="0.25">
      <c r="A54" s="30" t="s">
        <v>109</v>
      </c>
      <c r="B54" s="47">
        <v>90</v>
      </c>
      <c r="C54" s="16">
        <v>0.26</v>
      </c>
      <c r="D54" s="48" t="s">
        <v>38</v>
      </c>
      <c r="E54" s="48">
        <v>5</v>
      </c>
      <c r="F54" s="53" t="s">
        <v>41</v>
      </c>
      <c r="G54" s="31">
        <f t="shared" si="5"/>
        <v>23.400000000000002</v>
      </c>
      <c r="H54" s="258"/>
      <c r="I54" s="5">
        <f t="shared" si="6"/>
        <v>0</v>
      </c>
    </row>
    <row r="55" spans="1:9" s="33" customFormat="1" ht="25.5" x14ac:dyDescent="0.25">
      <c r="A55" s="30" t="s">
        <v>110</v>
      </c>
      <c r="B55" s="47">
        <v>100</v>
      </c>
      <c r="C55" s="16">
        <v>0.84500000000000008</v>
      </c>
      <c r="D55" s="48" t="s">
        <v>38</v>
      </c>
      <c r="E55" s="48">
        <v>5</v>
      </c>
      <c r="F55" s="53" t="s">
        <v>41</v>
      </c>
      <c r="G55" s="31">
        <f t="shared" ref="G55" si="7">B55*C55</f>
        <v>84.500000000000014</v>
      </c>
      <c r="H55" s="258"/>
      <c r="I55" s="5">
        <f t="shared" ref="I55" si="8">H55*B55</f>
        <v>0</v>
      </c>
    </row>
    <row r="56" spans="1:9" ht="23.25" customHeight="1" thickBot="1" x14ac:dyDescent="0.3">
      <c r="C56" s="10"/>
      <c r="G56" s="10"/>
      <c r="H56" s="146" t="s">
        <v>9</v>
      </c>
      <c r="I56" s="147">
        <f>SUM(I32:I55)</f>
        <v>0</v>
      </c>
    </row>
    <row r="57" spans="1:9" ht="21.75" customHeight="1" x14ac:dyDescent="0.25">
      <c r="C57" s="10"/>
      <c r="H57" s="25"/>
      <c r="I57"/>
    </row>
    <row r="58" spans="1:9" ht="33.75" customHeight="1" x14ac:dyDescent="0.25">
      <c r="A58" s="203" t="s">
        <v>66</v>
      </c>
      <c r="B58" s="182"/>
      <c r="C58" s="28" t="s">
        <v>90</v>
      </c>
      <c r="D58" s="29">
        <f>SUM(G62:G69)</f>
        <v>4777</v>
      </c>
    </row>
    <row r="59" spans="1:9" ht="15" x14ac:dyDescent="0.25">
      <c r="D59" s="10"/>
    </row>
    <row r="60" spans="1:9" ht="44.25" customHeight="1" x14ac:dyDescent="0.25">
      <c r="A60" s="176" t="s">
        <v>0</v>
      </c>
      <c r="B60" s="176" t="s">
        <v>1</v>
      </c>
      <c r="C60" s="14" t="s">
        <v>2</v>
      </c>
      <c r="D60" s="176" t="s">
        <v>3</v>
      </c>
      <c r="E60" s="176" t="s">
        <v>5</v>
      </c>
      <c r="F60" s="14" t="s">
        <v>6</v>
      </c>
      <c r="G60" s="195" t="s">
        <v>92</v>
      </c>
      <c r="H60" s="198" t="s">
        <v>93</v>
      </c>
      <c r="I60" s="13"/>
    </row>
    <row r="61" spans="1:9" ht="53.25" customHeight="1" x14ac:dyDescent="0.25">
      <c r="A61" s="176"/>
      <c r="B61" s="176"/>
      <c r="C61" s="14" t="s">
        <v>7</v>
      </c>
      <c r="D61" s="176"/>
      <c r="E61" s="176"/>
      <c r="F61" s="12" t="s">
        <v>8</v>
      </c>
      <c r="G61" s="196"/>
      <c r="H61" s="178"/>
      <c r="I61" s="13" t="s">
        <v>9</v>
      </c>
    </row>
    <row r="62" spans="1:9" s="33" customFormat="1" ht="40.5" customHeight="1" x14ac:dyDescent="0.25">
      <c r="A62" s="30" t="s">
        <v>35</v>
      </c>
      <c r="B62" s="23">
        <v>200</v>
      </c>
      <c r="C62" s="127">
        <v>0.05</v>
      </c>
      <c r="D62" s="121" t="s">
        <v>31</v>
      </c>
      <c r="E62" s="22">
        <v>5</v>
      </c>
      <c r="F62" s="121" t="s">
        <v>36</v>
      </c>
      <c r="G62" s="31">
        <f t="shared" ref="G62" si="9">B62*C62</f>
        <v>10</v>
      </c>
      <c r="H62" s="251"/>
      <c r="I62" s="5">
        <f t="shared" ref="I62" si="10">H62*B62</f>
        <v>0</v>
      </c>
    </row>
    <row r="63" spans="1:9" ht="15" x14ac:dyDescent="0.25">
      <c r="A63" s="30" t="s">
        <v>49</v>
      </c>
      <c r="B63" s="6">
        <v>40</v>
      </c>
      <c r="C63" s="125">
        <v>0.05</v>
      </c>
      <c r="D63" s="9" t="s">
        <v>38</v>
      </c>
      <c r="E63" s="9">
        <v>1</v>
      </c>
      <c r="F63" s="53" t="s">
        <v>50</v>
      </c>
      <c r="G63" s="31">
        <f>B63*C63</f>
        <v>2</v>
      </c>
      <c r="H63" s="258"/>
      <c r="I63" s="5">
        <f>H63*B63</f>
        <v>0</v>
      </c>
    </row>
    <row r="64" spans="1:9" ht="15" x14ac:dyDescent="0.25">
      <c r="A64" s="30" t="s">
        <v>67</v>
      </c>
      <c r="B64" s="9">
        <v>15000</v>
      </c>
      <c r="C64" s="125">
        <v>0.1</v>
      </c>
      <c r="D64" s="202" t="s">
        <v>68</v>
      </c>
      <c r="E64" s="9">
        <v>20</v>
      </c>
      <c r="F64" s="9" t="s">
        <v>69</v>
      </c>
      <c r="G64" s="16">
        <f>B64*C64</f>
        <v>1500</v>
      </c>
      <c r="H64" s="258"/>
      <c r="I64" s="7">
        <f t="shared" ref="I64:I69" si="11">H64*B64</f>
        <v>0</v>
      </c>
    </row>
    <row r="65" spans="1:9" ht="15" x14ac:dyDescent="0.25">
      <c r="A65" s="30" t="s">
        <v>70</v>
      </c>
      <c r="B65" s="9">
        <v>5000</v>
      </c>
      <c r="C65" s="125">
        <v>0.15</v>
      </c>
      <c r="D65" s="191"/>
      <c r="E65" s="9">
        <v>20</v>
      </c>
      <c r="F65" s="9" t="s">
        <v>114</v>
      </c>
      <c r="G65" s="16">
        <f t="shared" ref="G65:G69" si="12">B65*C65</f>
        <v>750</v>
      </c>
      <c r="H65" s="258"/>
      <c r="I65" s="7">
        <f t="shared" si="11"/>
        <v>0</v>
      </c>
    </row>
    <row r="66" spans="1:9" ht="15" x14ac:dyDescent="0.25">
      <c r="A66" s="30" t="s">
        <v>71</v>
      </c>
      <c r="B66" s="9">
        <v>30</v>
      </c>
      <c r="C66" s="125">
        <v>0.5</v>
      </c>
      <c r="D66" s="191"/>
      <c r="E66" s="9">
        <v>5</v>
      </c>
      <c r="F66" s="9" t="s">
        <v>69</v>
      </c>
      <c r="G66" s="16">
        <f t="shared" si="12"/>
        <v>15</v>
      </c>
      <c r="H66" s="258"/>
      <c r="I66" s="7">
        <f t="shared" si="11"/>
        <v>0</v>
      </c>
    </row>
    <row r="67" spans="1:9" ht="15" x14ac:dyDescent="0.25">
      <c r="A67" s="30" t="s">
        <v>26</v>
      </c>
      <c r="B67" s="9">
        <v>4000</v>
      </c>
      <c r="C67" s="125">
        <v>0.15</v>
      </c>
      <c r="D67" s="191"/>
      <c r="E67" s="9">
        <v>8</v>
      </c>
      <c r="F67" s="9" t="s">
        <v>72</v>
      </c>
      <c r="G67" s="16">
        <f t="shared" si="12"/>
        <v>600</v>
      </c>
      <c r="H67" s="258"/>
      <c r="I67" s="7">
        <f t="shared" si="11"/>
        <v>0</v>
      </c>
    </row>
    <row r="68" spans="1:9" ht="15" x14ac:dyDescent="0.25">
      <c r="A68" s="30" t="s">
        <v>73</v>
      </c>
      <c r="B68" s="9">
        <v>2000</v>
      </c>
      <c r="C68" s="125">
        <v>0.7</v>
      </c>
      <c r="D68" s="191"/>
      <c r="E68" s="9">
        <v>5</v>
      </c>
      <c r="F68" s="9" t="s">
        <v>74</v>
      </c>
      <c r="G68" s="16">
        <f t="shared" si="12"/>
        <v>1400</v>
      </c>
      <c r="H68" s="258"/>
      <c r="I68" s="7">
        <f t="shared" si="11"/>
        <v>0</v>
      </c>
    </row>
    <row r="69" spans="1:9" ht="15.75" thickBot="1" x14ac:dyDescent="0.3">
      <c r="A69" s="30" t="s">
        <v>75</v>
      </c>
      <c r="B69" s="9">
        <v>2000</v>
      </c>
      <c r="C69" s="125">
        <v>0.25</v>
      </c>
      <c r="D69" s="178"/>
      <c r="E69" s="9">
        <v>3</v>
      </c>
      <c r="F69" s="9" t="s">
        <v>72</v>
      </c>
      <c r="G69" s="16">
        <f t="shared" si="12"/>
        <v>500</v>
      </c>
      <c r="H69" s="258"/>
      <c r="I69" s="7">
        <f t="shared" si="11"/>
        <v>0</v>
      </c>
    </row>
    <row r="70" spans="1:9" ht="25.5" customHeight="1" thickBot="1" x14ac:dyDescent="0.3">
      <c r="C70" s="86"/>
      <c r="G70" s="25"/>
      <c r="H70" s="144" t="s">
        <v>9</v>
      </c>
      <c r="I70" s="145">
        <f>SUM(I62:I69)</f>
        <v>0</v>
      </c>
    </row>
    <row r="71" spans="1:9" ht="21.75" customHeight="1" x14ac:dyDescent="0.25">
      <c r="C71" s="10"/>
      <c r="G71" s="25"/>
    </row>
    <row r="72" spans="1:9" ht="24.75" customHeight="1" x14ac:dyDescent="0.25">
      <c r="A72" s="200" t="s">
        <v>221</v>
      </c>
      <c r="B72" s="201"/>
      <c r="C72" s="201"/>
      <c r="D72" s="201"/>
      <c r="E72" s="35" t="s">
        <v>90</v>
      </c>
      <c r="F72" s="34">
        <f>SUM(E75:E89)</f>
        <v>40402.699999999997</v>
      </c>
    </row>
    <row r="73" spans="1:9" ht="15" x14ac:dyDescent="0.25">
      <c r="D73" s="10"/>
    </row>
    <row r="74" spans="1:9" ht="55.5" customHeight="1" x14ac:dyDescent="0.25">
      <c r="A74" s="24" t="s">
        <v>77</v>
      </c>
      <c r="B74" s="24" t="s">
        <v>78</v>
      </c>
      <c r="C74" s="24" t="s">
        <v>79</v>
      </c>
      <c r="D74" s="46" t="s">
        <v>80</v>
      </c>
      <c r="E74" s="24" t="s">
        <v>92</v>
      </c>
      <c r="F74" s="14" t="s">
        <v>97</v>
      </c>
      <c r="G74" s="14" t="s">
        <v>82</v>
      </c>
    </row>
    <row r="75" spans="1:9" ht="15" x14ac:dyDescent="0.25">
      <c r="A75" s="128" t="s">
        <v>83</v>
      </c>
      <c r="B75" s="129">
        <v>90</v>
      </c>
      <c r="C75" s="130">
        <v>260</v>
      </c>
      <c r="D75" s="199" t="s">
        <v>38</v>
      </c>
      <c r="E75" s="45">
        <f>B75*C75</f>
        <v>23400</v>
      </c>
      <c r="F75" s="259"/>
      <c r="G75" s="8">
        <f>F75*B75</f>
        <v>0</v>
      </c>
    </row>
    <row r="76" spans="1:9" s="33" customFormat="1" ht="15" x14ac:dyDescent="0.25">
      <c r="A76" s="131" t="s">
        <v>217</v>
      </c>
      <c r="B76" s="132">
        <v>5</v>
      </c>
      <c r="C76" s="133">
        <v>26</v>
      </c>
      <c r="D76" s="199"/>
      <c r="E76" s="45">
        <f t="shared" ref="E76:E80" si="13">B76*C76</f>
        <v>130</v>
      </c>
      <c r="F76" s="260"/>
      <c r="G76" s="8">
        <f t="shared" ref="G76:G77" si="14">F76*B76</f>
        <v>0</v>
      </c>
    </row>
    <row r="77" spans="1:9" s="33" customFormat="1" ht="15" x14ac:dyDescent="0.25">
      <c r="A77" s="131" t="s">
        <v>95</v>
      </c>
      <c r="B77" s="134">
        <v>25</v>
      </c>
      <c r="C77" s="133">
        <v>32.5</v>
      </c>
      <c r="D77" s="199"/>
      <c r="E77" s="45">
        <f t="shared" si="13"/>
        <v>812.5</v>
      </c>
      <c r="F77" s="260"/>
      <c r="G77" s="8">
        <f t="shared" si="14"/>
        <v>0</v>
      </c>
    </row>
    <row r="78" spans="1:9" s="33" customFormat="1" ht="51" x14ac:dyDescent="0.25">
      <c r="A78" s="131" t="s">
        <v>219</v>
      </c>
      <c r="B78" s="132">
        <v>80</v>
      </c>
      <c r="C78" s="133">
        <v>45.5</v>
      </c>
      <c r="D78" s="199"/>
      <c r="E78" s="45">
        <f t="shared" si="13"/>
        <v>3640</v>
      </c>
      <c r="F78" s="260"/>
      <c r="G78" s="8">
        <f>F78*B78</f>
        <v>0</v>
      </c>
    </row>
    <row r="79" spans="1:9" s="33" customFormat="1" ht="25.5" x14ac:dyDescent="0.25">
      <c r="A79" s="131" t="s">
        <v>222</v>
      </c>
      <c r="B79" s="132">
        <v>5</v>
      </c>
      <c r="C79" s="133">
        <v>234</v>
      </c>
      <c r="D79" s="199"/>
      <c r="E79" s="45">
        <f t="shared" si="13"/>
        <v>1170</v>
      </c>
      <c r="F79" s="260"/>
      <c r="G79" s="8">
        <f t="shared" ref="G79:G80" si="15">F79*B79</f>
        <v>0</v>
      </c>
    </row>
    <row r="80" spans="1:9" s="33" customFormat="1" ht="38.25" x14ac:dyDescent="0.25">
      <c r="A80" s="131" t="s">
        <v>223</v>
      </c>
      <c r="B80" s="132">
        <v>15</v>
      </c>
      <c r="C80" s="133">
        <v>195</v>
      </c>
      <c r="D80" s="199"/>
      <c r="E80" s="45">
        <f t="shared" si="13"/>
        <v>2925</v>
      </c>
      <c r="F80" s="260"/>
      <c r="G80" s="8">
        <f t="shared" si="15"/>
        <v>0</v>
      </c>
    </row>
    <row r="81" spans="1:9" ht="15" x14ac:dyDescent="0.25">
      <c r="A81" s="128" t="s">
        <v>84</v>
      </c>
      <c r="B81" s="135">
        <v>30</v>
      </c>
      <c r="C81" s="130">
        <v>6.5</v>
      </c>
      <c r="D81" s="199"/>
      <c r="E81" s="45">
        <f>B81*C81</f>
        <v>195</v>
      </c>
      <c r="F81" s="259"/>
      <c r="G81" s="8">
        <f>F81*B81</f>
        <v>0</v>
      </c>
    </row>
    <row r="82" spans="1:9" ht="28.5" customHeight="1" x14ac:dyDescent="0.25">
      <c r="A82" s="128" t="s">
        <v>85</v>
      </c>
      <c r="B82" s="135">
        <v>25</v>
      </c>
      <c r="C82" s="130">
        <v>130</v>
      </c>
      <c r="D82" s="199"/>
      <c r="E82" s="45">
        <f t="shared" ref="E82:E88" si="16">B82*C82</f>
        <v>3250</v>
      </c>
      <c r="F82" s="259"/>
      <c r="G82" s="8">
        <f>F82*B82</f>
        <v>0</v>
      </c>
    </row>
    <row r="83" spans="1:9" ht="15" x14ac:dyDescent="0.25">
      <c r="A83" s="128" t="s">
        <v>86</v>
      </c>
      <c r="B83" s="129">
        <v>15</v>
      </c>
      <c r="C83" s="130">
        <v>11.700000000000001</v>
      </c>
      <c r="D83" s="199"/>
      <c r="E83" s="45">
        <f t="shared" si="16"/>
        <v>175.50000000000003</v>
      </c>
      <c r="F83" s="259"/>
      <c r="G83" s="8">
        <f>F83*B83</f>
        <v>0</v>
      </c>
    </row>
    <row r="84" spans="1:9" ht="15" x14ac:dyDescent="0.25">
      <c r="A84" s="136" t="s">
        <v>226</v>
      </c>
      <c r="B84" s="129">
        <v>150</v>
      </c>
      <c r="C84" s="137">
        <v>0.13</v>
      </c>
      <c r="D84" s="199"/>
      <c r="E84" s="45">
        <f t="shared" si="16"/>
        <v>19.5</v>
      </c>
      <c r="F84" s="261"/>
      <c r="G84" s="8">
        <f t="shared" ref="G84:G89" si="17">F84*B84</f>
        <v>0</v>
      </c>
      <c r="H84" s="25"/>
      <c r="I84"/>
    </row>
    <row r="85" spans="1:9" ht="15" x14ac:dyDescent="0.25">
      <c r="A85" s="136" t="s">
        <v>98</v>
      </c>
      <c r="B85" s="134">
        <v>80</v>
      </c>
      <c r="C85" s="138">
        <v>3.25</v>
      </c>
      <c r="D85" s="199"/>
      <c r="E85" s="45">
        <f t="shared" si="16"/>
        <v>260</v>
      </c>
      <c r="F85" s="262"/>
      <c r="G85" s="8">
        <f t="shared" si="17"/>
        <v>0</v>
      </c>
      <c r="H85" s="25"/>
      <c r="I85"/>
    </row>
    <row r="86" spans="1:9" ht="25.5" x14ac:dyDescent="0.25">
      <c r="A86" s="139" t="s">
        <v>115</v>
      </c>
      <c r="B86" s="140">
        <v>15</v>
      </c>
      <c r="C86" s="133">
        <v>234</v>
      </c>
      <c r="D86" s="199"/>
      <c r="E86" s="45">
        <f t="shared" si="16"/>
        <v>3510</v>
      </c>
      <c r="F86" s="260"/>
      <c r="G86" s="8">
        <f t="shared" si="17"/>
        <v>0</v>
      </c>
      <c r="H86" s="25"/>
      <c r="I86"/>
    </row>
    <row r="87" spans="1:9" s="33" customFormat="1" ht="15" x14ac:dyDescent="0.25">
      <c r="A87" s="36" t="s">
        <v>228</v>
      </c>
      <c r="B87" s="52">
        <v>100</v>
      </c>
      <c r="C87" s="44">
        <v>3.25</v>
      </c>
      <c r="D87" s="199"/>
      <c r="E87" s="45">
        <f t="shared" si="16"/>
        <v>325</v>
      </c>
      <c r="F87" s="260"/>
      <c r="G87" s="8">
        <f t="shared" si="17"/>
        <v>0</v>
      </c>
    </row>
    <row r="88" spans="1:9" s="33" customFormat="1" ht="15" x14ac:dyDescent="0.25">
      <c r="A88" s="36" t="s">
        <v>116</v>
      </c>
      <c r="B88" s="52">
        <v>3</v>
      </c>
      <c r="C88" s="44">
        <v>23.400000000000002</v>
      </c>
      <c r="D88" s="199"/>
      <c r="E88" s="45">
        <f t="shared" si="16"/>
        <v>70.2</v>
      </c>
      <c r="F88" s="260"/>
      <c r="G88" s="8">
        <f t="shared" si="17"/>
        <v>0</v>
      </c>
    </row>
    <row r="89" spans="1:9" s="33" customFormat="1" ht="15.75" thickBot="1" x14ac:dyDescent="0.3">
      <c r="A89" s="49" t="s">
        <v>225</v>
      </c>
      <c r="B89" s="50">
        <v>100</v>
      </c>
      <c r="C89" s="51">
        <v>5.2</v>
      </c>
      <c r="D89" s="199"/>
      <c r="E89" s="45">
        <f>B89*C89</f>
        <v>520</v>
      </c>
      <c r="F89" s="263"/>
      <c r="G89" s="8">
        <f t="shared" si="17"/>
        <v>0</v>
      </c>
    </row>
    <row r="90" spans="1:9" s="33" customFormat="1" ht="16.5" thickBot="1" x14ac:dyDescent="0.3">
      <c r="D90" s="43"/>
      <c r="E90" s="42"/>
      <c r="F90" s="148" t="s">
        <v>9</v>
      </c>
      <c r="G90" s="149">
        <f>SUM(G75:G89)</f>
        <v>0</v>
      </c>
    </row>
    <row r="91" spans="1:9" s="33" customFormat="1" ht="15" x14ac:dyDescent="0.25">
      <c r="A91" s="39"/>
      <c r="B91" s="40"/>
      <c r="C91" s="41"/>
    </row>
    <row r="92" spans="1:9" s="33" customFormat="1" ht="15" x14ac:dyDescent="0.25">
      <c r="C92" s="10"/>
    </row>
    <row r="93" spans="1:9" ht="15.75" thickBot="1" x14ac:dyDescent="0.3">
      <c r="B93" s="33"/>
      <c r="C93" s="10"/>
      <c r="D93" s="10"/>
    </row>
    <row r="94" spans="1:9" ht="40.5" customHeight="1" thickBot="1" x14ac:dyDescent="0.3">
      <c r="A94" s="166" t="s">
        <v>230</v>
      </c>
      <c r="B94" s="167"/>
      <c r="C94" s="167"/>
      <c r="D94" s="167"/>
      <c r="E94" s="168"/>
      <c r="F94" s="81"/>
    </row>
    <row r="95" spans="1:9" ht="15" x14ac:dyDescent="0.25">
      <c r="D95" s="10"/>
    </row>
    <row r="96" spans="1:9" ht="15" x14ac:dyDescent="0.25">
      <c r="D96" s="10"/>
    </row>
    <row r="97" spans="4:4" ht="15" x14ac:dyDescent="0.25">
      <c r="D97" s="10"/>
    </row>
    <row r="98" spans="4:4" ht="15" x14ac:dyDescent="0.25">
      <c r="D98" s="10"/>
    </row>
    <row r="99" spans="4:4" ht="15" x14ac:dyDescent="0.25">
      <c r="D99" s="10"/>
    </row>
    <row r="100" spans="4:4" ht="15" x14ac:dyDescent="0.25">
      <c r="D100" s="10"/>
    </row>
    <row r="101" spans="4:4" ht="15" x14ac:dyDescent="0.25">
      <c r="D101" s="10"/>
    </row>
    <row r="102" spans="4:4" ht="15" x14ac:dyDescent="0.25">
      <c r="D102" s="10"/>
    </row>
    <row r="103" spans="4:4" ht="15" x14ac:dyDescent="0.25">
      <c r="D103" s="10"/>
    </row>
    <row r="104" spans="4:4" ht="15" x14ac:dyDescent="0.25">
      <c r="D104" s="10"/>
    </row>
    <row r="105" spans="4:4" ht="15" x14ac:dyDescent="0.25">
      <c r="D105" s="10"/>
    </row>
    <row r="106" spans="4:4" ht="15" x14ac:dyDescent="0.25">
      <c r="D106" s="10"/>
    </row>
    <row r="107" spans="4:4" ht="15" x14ac:dyDescent="0.25">
      <c r="D107" s="10"/>
    </row>
    <row r="108" spans="4:4" ht="15" x14ac:dyDescent="0.25">
      <c r="D108" s="10"/>
    </row>
    <row r="109" spans="4:4" ht="15" x14ac:dyDescent="0.25">
      <c r="D109" s="10"/>
    </row>
    <row r="110" spans="4:4" ht="15" x14ac:dyDescent="0.25">
      <c r="D110" s="10"/>
    </row>
    <row r="111" spans="4:4" ht="15" x14ac:dyDescent="0.25">
      <c r="D111" s="10"/>
    </row>
    <row r="112" spans="4:4" ht="15" x14ac:dyDescent="0.25">
      <c r="D112" s="10"/>
    </row>
    <row r="113" spans="4:4" ht="15" x14ac:dyDescent="0.25">
      <c r="D113" s="10"/>
    </row>
    <row r="114" spans="4:4" ht="15" x14ac:dyDescent="0.25">
      <c r="D114" s="10"/>
    </row>
    <row r="115" spans="4:4" ht="15" x14ac:dyDescent="0.25">
      <c r="D115" s="10"/>
    </row>
    <row r="116" spans="4:4" ht="15" x14ac:dyDescent="0.25">
      <c r="D116" s="10"/>
    </row>
    <row r="117" spans="4:4" ht="15" x14ac:dyDescent="0.25">
      <c r="D117" s="10"/>
    </row>
    <row r="118" spans="4:4" ht="15" x14ac:dyDescent="0.25">
      <c r="D118" s="10"/>
    </row>
    <row r="119" spans="4:4" ht="15" x14ac:dyDescent="0.25">
      <c r="D119" s="10"/>
    </row>
    <row r="120" spans="4:4" ht="15" x14ac:dyDescent="0.25">
      <c r="D120" s="10"/>
    </row>
    <row r="121" spans="4:4" ht="15" x14ac:dyDescent="0.25">
      <c r="D121" s="10"/>
    </row>
    <row r="122" spans="4:4" ht="15" x14ac:dyDescent="0.25">
      <c r="D122" s="10"/>
    </row>
    <row r="123" spans="4:4" ht="15" x14ac:dyDescent="0.25">
      <c r="D123" s="10"/>
    </row>
    <row r="124" spans="4:4" ht="15" x14ac:dyDescent="0.25">
      <c r="D124" s="10"/>
    </row>
    <row r="125" spans="4:4" ht="15" x14ac:dyDescent="0.25">
      <c r="D125" s="10"/>
    </row>
    <row r="126" spans="4:4" ht="15" x14ac:dyDescent="0.25">
      <c r="D126" s="10"/>
    </row>
    <row r="127" spans="4:4" ht="15" x14ac:dyDescent="0.25">
      <c r="D127" s="10"/>
    </row>
    <row r="128" spans="4:4" ht="15" x14ac:dyDescent="0.25">
      <c r="D128" s="10"/>
    </row>
    <row r="129" spans="4:4" ht="15" x14ac:dyDescent="0.25">
      <c r="D129" s="10"/>
    </row>
    <row r="130" spans="4:4" ht="15" x14ac:dyDescent="0.25">
      <c r="D130" s="10"/>
    </row>
    <row r="131" spans="4:4" ht="15" x14ac:dyDescent="0.25">
      <c r="D131" s="10"/>
    </row>
    <row r="132" spans="4:4" ht="15" x14ac:dyDescent="0.25">
      <c r="D132" s="10"/>
    </row>
    <row r="133" spans="4:4" ht="15" x14ac:dyDescent="0.25">
      <c r="D133" s="10"/>
    </row>
    <row r="134" spans="4:4" ht="15" x14ac:dyDescent="0.25">
      <c r="D134" s="10"/>
    </row>
    <row r="135" spans="4:4" ht="15" x14ac:dyDescent="0.25">
      <c r="D135" s="10"/>
    </row>
    <row r="136" spans="4:4" ht="15" x14ac:dyDescent="0.25">
      <c r="D136" s="10"/>
    </row>
    <row r="137" spans="4:4" ht="15" x14ac:dyDescent="0.25">
      <c r="D137" s="10"/>
    </row>
    <row r="138" spans="4:4" ht="15" x14ac:dyDescent="0.25">
      <c r="D138" s="10"/>
    </row>
    <row r="139" spans="4:4" ht="15" x14ac:dyDescent="0.25">
      <c r="D139" s="10"/>
    </row>
    <row r="140" spans="4:4" ht="15" x14ac:dyDescent="0.25">
      <c r="D140" s="10"/>
    </row>
    <row r="141" spans="4:4" ht="15" x14ac:dyDescent="0.25">
      <c r="D141" s="10"/>
    </row>
    <row r="142" spans="4:4" ht="15" x14ac:dyDescent="0.25">
      <c r="D142" s="10"/>
    </row>
    <row r="143" spans="4:4" ht="15" x14ac:dyDescent="0.25">
      <c r="D143" s="10"/>
    </row>
    <row r="144" spans="4:4" ht="15" x14ac:dyDescent="0.25">
      <c r="D144" s="10"/>
    </row>
    <row r="145" spans="4:4" ht="15" x14ac:dyDescent="0.25">
      <c r="D145" s="10"/>
    </row>
    <row r="146" spans="4:4" ht="15" x14ac:dyDescent="0.25">
      <c r="D146" s="10"/>
    </row>
    <row r="147" spans="4:4" ht="15" x14ac:dyDescent="0.25">
      <c r="D147" s="10"/>
    </row>
    <row r="148" spans="4:4" ht="15" x14ac:dyDescent="0.25">
      <c r="D148" s="10"/>
    </row>
    <row r="149" spans="4:4" ht="15" x14ac:dyDescent="0.25">
      <c r="D149" s="10"/>
    </row>
    <row r="150" spans="4:4" ht="15" x14ac:dyDescent="0.25">
      <c r="D150" s="10"/>
    </row>
    <row r="151" spans="4:4" ht="15" x14ac:dyDescent="0.25">
      <c r="D151" s="10"/>
    </row>
    <row r="152" spans="4:4" ht="15" x14ac:dyDescent="0.25">
      <c r="D152" s="10"/>
    </row>
    <row r="153" spans="4:4" ht="15" x14ac:dyDescent="0.25">
      <c r="D153" s="10"/>
    </row>
    <row r="154" spans="4:4" ht="15" x14ac:dyDescent="0.25">
      <c r="D154" s="10"/>
    </row>
    <row r="155" spans="4:4" ht="15" x14ac:dyDescent="0.25">
      <c r="D155" s="10"/>
    </row>
    <row r="156" spans="4:4" ht="15" x14ac:dyDescent="0.25">
      <c r="D156" s="10"/>
    </row>
    <row r="157" spans="4:4" ht="15" x14ac:dyDescent="0.25">
      <c r="D157" s="10"/>
    </row>
    <row r="158" spans="4:4" ht="15" x14ac:dyDescent="0.25">
      <c r="D158" s="10"/>
    </row>
    <row r="159" spans="4:4" ht="15" x14ac:dyDescent="0.25">
      <c r="D159" s="10"/>
    </row>
    <row r="160" spans="4:4" ht="15" x14ac:dyDescent="0.25">
      <c r="D160" s="10"/>
    </row>
    <row r="161" spans="4:4" ht="15" x14ac:dyDescent="0.25">
      <c r="D161" s="10"/>
    </row>
    <row r="162" spans="4:4" ht="15" x14ac:dyDescent="0.25">
      <c r="D162" s="10"/>
    </row>
    <row r="163" spans="4:4" ht="15" x14ac:dyDescent="0.25">
      <c r="D163" s="10"/>
    </row>
    <row r="164" spans="4:4" ht="15" x14ac:dyDescent="0.25">
      <c r="D164" s="10"/>
    </row>
    <row r="165" spans="4:4" ht="15" x14ac:dyDescent="0.25">
      <c r="D165" s="10"/>
    </row>
    <row r="166" spans="4:4" ht="15" x14ac:dyDescent="0.25">
      <c r="D166" s="10"/>
    </row>
    <row r="167" spans="4:4" ht="15" x14ac:dyDescent="0.25">
      <c r="D167" s="10"/>
    </row>
    <row r="168" spans="4:4" ht="15" x14ac:dyDescent="0.25">
      <c r="D168" s="10"/>
    </row>
    <row r="169" spans="4:4" ht="15" x14ac:dyDescent="0.25">
      <c r="D169" s="10"/>
    </row>
    <row r="170" spans="4:4" ht="15" x14ac:dyDescent="0.25">
      <c r="D170" s="10"/>
    </row>
    <row r="171" spans="4:4" ht="15" x14ac:dyDescent="0.25">
      <c r="D171" s="10"/>
    </row>
    <row r="172" spans="4:4" ht="15" x14ac:dyDescent="0.25">
      <c r="D172" s="10"/>
    </row>
    <row r="173" spans="4:4" ht="15" x14ac:dyDescent="0.25">
      <c r="D173" s="10"/>
    </row>
    <row r="174" spans="4:4" ht="15" x14ac:dyDescent="0.25">
      <c r="D174" s="10"/>
    </row>
    <row r="175" spans="4:4" ht="15" x14ac:dyDescent="0.25">
      <c r="D175" s="10"/>
    </row>
    <row r="176" spans="4:4" ht="15" x14ac:dyDescent="0.25">
      <c r="D176" s="10"/>
    </row>
    <row r="177" spans="4:4" ht="15" x14ac:dyDescent="0.25">
      <c r="D177" s="10"/>
    </row>
    <row r="178" spans="4:4" ht="15" x14ac:dyDescent="0.25">
      <c r="D178" s="10"/>
    </row>
    <row r="179" spans="4:4" ht="23.25" customHeight="1" x14ac:dyDescent="0.25">
      <c r="D179" s="10"/>
    </row>
    <row r="180" spans="4:4" ht="23.25" customHeight="1" x14ac:dyDescent="0.25">
      <c r="D180" s="10"/>
    </row>
    <row r="181" spans="4:4" ht="23.25" customHeight="1" x14ac:dyDescent="0.25">
      <c r="D181" s="10"/>
    </row>
    <row r="182" spans="4:4" ht="23.25" customHeight="1" x14ac:dyDescent="0.25">
      <c r="D182" s="10"/>
    </row>
    <row r="183" spans="4:4" ht="23.25" customHeight="1" x14ac:dyDescent="0.25">
      <c r="D183" s="10"/>
    </row>
    <row r="184" spans="4:4" ht="23.25" customHeight="1" x14ac:dyDescent="0.25">
      <c r="D184" s="10"/>
    </row>
    <row r="185" spans="4:4" ht="23.25" customHeight="1" x14ac:dyDescent="0.25">
      <c r="D185" s="10"/>
    </row>
    <row r="186" spans="4:4" ht="23.25" customHeight="1" x14ac:dyDescent="0.25">
      <c r="D186" s="10"/>
    </row>
    <row r="187" spans="4:4" ht="23.25" customHeight="1" x14ac:dyDescent="0.25">
      <c r="D187" s="10"/>
    </row>
    <row r="188" spans="4:4" ht="23.25" customHeight="1" x14ac:dyDescent="0.25">
      <c r="D188" s="10"/>
    </row>
    <row r="189" spans="4:4" ht="23.25" customHeight="1" x14ac:dyDescent="0.25">
      <c r="D189" s="10"/>
    </row>
    <row r="190" spans="4:4" ht="23.25" customHeight="1" x14ac:dyDescent="0.25">
      <c r="D190" s="10"/>
    </row>
    <row r="191" spans="4:4" ht="23.25" customHeight="1" x14ac:dyDescent="0.25">
      <c r="D191" s="10"/>
    </row>
    <row r="192" spans="4:4" ht="23.25" customHeight="1" x14ac:dyDescent="0.25">
      <c r="D192" s="10"/>
    </row>
    <row r="193" spans="4:4" ht="23.25" customHeight="1" x14ac:dyDescent="0.25">
      <c r="D193" s="10"/>
    </row>
    <row r="194" spans="4:4" ht="23.25" customHeight="1" x14ac:dyDescent="0.25">
      <c r="D194" s="10"/>
    </row>
    <row r="195" spans="4:4" ht="23.25" customHeight="1" x14ac:dyDescent="0.25">
      <c r="D195" s="10"/>
    </row>
    <row r="196" spans="4:4" ht="23.25" customHeight="1" x14ac:dyDescent="0.25">
      <c r="D196" s="10"/>
    </row>
    <row r="197" spans="4:4" ht="23.25" customHeight="1" x14ac:dyDescent="0.25">
      <c r="D197" s="10"/>
    </row>
    <row r="198" spans="4:4" ht="23.25" customHeight="1" x14ac:dyDescent="0.25">
      <c r="D198" s="10"/>
    </row>
    <row r="199" spans="4:4" ht="23.25" customHeight="1" x14ac:dyDescent="0.25">
      <c r="D199" s="10"/>
    </row>
    <row r="200" spans="4:4" ht="23.25" customHeight="1" x14ac:dyDescent="0.25">
      <c r="D200" s="10"/>
    </row>
    <row r="201" spans="4:4" ht="23.25" customHeight="1" x14ac:dyDescent="0.25">
      <c r="D201" s="10"/>
    </row>
    <row r="202" spans="4:4" ht="23.25" customHeight="1" x14ac:dyDescent="0.25">
      <c r="D202" s="10"/>
    </row>
    <row r="203" spans="4:4" ht="23.25" customHeight="1" x14ac:dyDescent="0.25">
      <c r="D203" s="10"/>
    </row>
    <row r="204" spans="4:4" ht="23.25" customHeight="1" x14ac:dyDescent="0.25">
      <c r="D204" s="10"/>
    </row>
    <row r="205" spans="4:4" ht="23.25" customHeight="1" x14ac:dyDescent="0.25">
      <c r="D205" s="10"/>
    </row>
    <row r="206" spans="4:4" ht="23.25" customHeight="1" x14ac:dyDescent="0.25">
      <c r="D206" s="10"/>
    </row>
    <row r="207" spans="4:4" ht="23.25" customHeight="1" x14ac:dyDescent="0.25">
      <c r="D207" s="10"/>
    </row>
  </sheetData>
  <sheetProtection algorithmName="SHA-512" hashValue="1k6zoNx05SRT4/2eESg0EjbTIi+f8UyZFkDxig3SOBsu63cTbClLZbU6gEFFFcXN2u90SSL1rVXN7B7MKS+IFA==" saltValue="ahVl2d2N5IW5tmvSpEbciQ==" spinCount="100000" sheet="1"/>
  <mergeCells count="63">
    <mergeCell ref="A21:C21"/>
    <mergeCell ref="A28:C28"/>
    <mergeCell ref="A58:B58"/>
    <mergeCell ref="E60:E61"/>
    <mergeCell ref="A60:A61"/>
    <mergeCell ref="B60:B61"/>
    <mergeCell ref="D60:D61"/>
    <mergeCell ref="D75:D89"/>
    <mergeCell ref="G60:G61"/>
    <mergeCell ref="H30:H31"/>
    <mergeCell ref="I30:I31"/>
    <mergeCell ref="H60:H61"/>
    <mergeCell ref="A72:D72"/>
    <mergeCell ref="D64:D69"/>
    <mergeCell ref="J14:J17"/>
    <mergeCell ref="A30:A31"/>
    <mergeCell ref="B30:B31"/>
    <mergeCell ref="D30:D31"/>
    <mergeCell ref="E30:E31"/>
    <mergeCell ref="H14:H17"/>
    <mergeCell ref="H23:H24"/>
    <mergeCell ref="G30:G31"/>
    <mergeCell ref="G14:G17"/>
    <mergeCell ref="A23:A24"/>
    <mergeCell ref="B23:B24"/>
    <mergeCell ref="D23:D24"/>
    <mergeCell ref="E23:E24"/>
    <mergeCell ref="F23:F24"/>
    <mergeCell ref="E14:E17"/>
    <mergeCell ref="I23:I24"/>
    <mergeCell ref="J10:J13"/>
    <mergeCell ref="H10:H13"/>
    <mergeCell ref="F5:F6"/>
    <mergeCell ref="F8:F9"/>
    <mergeCell ref="J8:J9"/>
    <mergeCell ref="J5:J6"/>
    <mergeCell ref="F10:F13"/>
    <mergeCell ref="G10:G13"/>
    <mergeCell ref="I10:I13"/>
    <mergeCell ref="B10:B13"/>
    <mergeCell ref="C10:C13"/>
    <mergeCell ref="E10:E13"/>
    <mergeCell ref="A8:A9"/>
    <mergeCell ref="B8:B9"/>
    <mergeCell ref="C8:C9"/>
    <mergeCell ref="E8:E9"/>
    <mergeCell ref="A10:A13"/>
    <mergeCell ref="A94:E94"/>
    <mergeCell ref="A1:I1"/>
    <mergeCell ref="F14:F17"/>
    <mergeCell ref="B14:B17"/>
    <mergeCell ref="A14:A17"/>
    <mergeCell ref="C14:C17"/>
    <mergeCell ref="I14:I17"/>
    <mergeCell ref="A5:A6"/>
    <mergeCell ref="B5:B6"/>
    <mergeCell ref="D5:D6"/>
    <mergeCell ref="E5:E6"/>
    <mergeCell ref="I8:I9"/>
    <mergeCell ref="H5:H6"/>
    <mergeCell ref="H8:H9"/>
    <mergeCell ref="I5:I6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9"/>
  <sheetViews>
    <sheetView tabSelected="1" zoomScale="80" zoomScaleNormal="80" workbookViewId="0">
      <selection sqref="A1:XFD2"/>
    </sheetView>
  </sheetViews>
  <sheetFormatPr defaultColWidth="23.5703125" defaultRowHeight="30.75" customHeight="1" x14ac:dyDescent="0.25"/>
  <cols>
    <col min="1" max="1" width="34.28515625" style="33" customWidth="1"/>
    <col min="2" max="3" width="23.5703125" style="33"/>
    <col min="4" max="4" width="27.42578125" style="33" customWidth="1"/>
    <col min="5" max="5" width="47.140625" style="33" customWidth="1"/>
    <col min="6" max="16384" width="23.5703125" style="33"/>
  </cols>
  <sheetData>
    <row r="1" spans="1:10" ht="30.75" customHeight="1" x14ac:dyDescent="0.25">
      <c r="A1" s="228" t="s">
        <v>212</v>
      </c>
      <c r="B1" s="229"/>
      <c r="C1" s="229"/>
      <c r="D1" s="229"/>
      <c r="E1" s="230"/>
      <c r="F1" s="230"/>
      <c r="G1" s="230"/>
      <c r="H1" s="230"/>
      <c r="I1" s="230"/>
    </row>
    <row r="3" spans="1:10" ht="30.75" customHeight="1" x14ac:dyDescent="0.25">
      <c r="A3" s="181" t="s">
        <v>89</v>
      </c>
      <c r="B3" s="182"/>
      <c r="C3" s="182"/>
      <c r="D3" s="26" t="s">
        <v>90</v>
      </c>
      <c r="E3" s="27">
        <f>SUM(H8:H15)</f>
        <v>11622</v>
      </c>
    </row>
    <row r="6" spans="1:10" ht="30.75" customHeight="1" x14ac:dyDescent="0.25">
      <c r="A6" s="176" t="s">
        <v>117</v>
      </c>
      <c r="B6" s="176" t="s">
        <v>1</v>
      </c>
      <c r="C6" s="55" t="s">
        <v>2</v>
      </c>
      <c r="D6" s="176" t="s">
        <v>3</v>
      </c>
      <c r="E6" s="176" t="s">
        <v>4</v>
      </c>
      <c r="F6" s="176" t="s">
        <v>5</v>
      </c>
      <c r="G6" s="55" t="s">
        <v>6</v>
      </c>
      <c r="H6" s="176" t="s">
        <v>92</v>
      </c>
      <c r="I6" s="179" t="s">
        <v>94</v>
      </c>
      <c r="J6" s="57"/>
    </row>
    <row r="7" spans="1:10" ht="30.75" customHeight="1" x14ac:dyDescent="0.25">
      <c r="A7" s="176"/>
      <c r="B7" s="176"/>
      <c r="C7" s="55" t="s">
        <v>7</v>
      </c>
      <c r="D7" s="176"/>
      <c r="E7" s="176"/>
      <c r="F7" s="176"/>
      <c r="G7" s="12" t="s">
        <v>8</v>
      </c>
      <c r="H7" s="176"/>
      <c r="I7" s="180"/>
      <c r="J7" s="57" t="s">
        <v>9</v>
      </c>
    </row>
    <row r="8" spans="1:10" ht="30.75" customHeight="1" x14ac:dyDescent="0.25">
      <c r="A8" s="218" t="s">
        <v>118</v>
      </c>
      <c r="B8" s="209">
        <v>10000</v>
      </c>
      <c r="C8" s="221">
        <f>0.4*1.3</f>
        <v>0.52</v>
      </c>
      <c r="D8" s="58" t="s">
        <v>111</v>
      </c>
      <c r="E8" s="206" t="s">
        <v>119</v>
      </c>
      <c r="F8" s="206" t="s">
        <v>120</v>
      </c>
      <c r="G8" s="206" t="s">
        <v>121</v>
      </c>
      <c r="H8" s="208">
        <f>B8*C8</f>
        <v>5200</v>
      </c>
      <c r="I8" s="271"/>
      <c r="J8" s="223">
        <f>I8*B8</f>
        <v>0</v>
      </c>
    </row>
    <row r="9" spans="1:10" ht="30.75" customHeight="1" x14ac:dyDescent="0.25">
      <c r="A9" s="218"/>
      <c r="B9" s="209"/>
      <c r="C9" s="221"/>
      <c r="D9" s="22" t="s">
        <v>18</v>
      </c>
      <c r="E9" s="206"/>
      <c r="F9" s="206"/>
      <c r="G9" s="206"/>
      <c r="H9" s="189"/>
      <c r="I9" s="274"/>
      <c r="J9" s="191"/>
    </row>
    <row r="10" spans="1:10" ht="30.75" customHeight="1" x14ac:dyDescent="0.25">
      <c r="A10" s="218"/>
      <c r="B10" s="209"/>
      <c r="C10" s="221"/>
      <c r="D10" s="22" t="s">
        <v>22</v>
      </c>
      <c r="E10" s="206"/>
      <c r="F10" s="206"/>
      <c r="G10" s="206"/>
      <c r="H10" s="189"/>
      <c r="I10" s="274"/>
      <c r="J10" s="191"/>
    </row>
    <row r="11" spans="1:10" ht="30.75" customHeight="1" x14ac:dyDescent="0.25">
      <c r="A11" s="224"/>
      <c r="B11" s="225"/>
      <c r="C11" s="226"/>
      <c r="D11" s="58" t="s">
        <v>122</v>
      </c>
      <c r="E11" s="227"/>
      <c r="F11" s="227"/>
      <c r="G11" s="186"/>
      <c r="H11" s="189"/>
      <c r="I11" s="273"/>
      <c r="J11" s="178"/>
    </row>
    <row r="12" spans="1:10" ht="30.75" customHeight="1" x14ac:dyDescent="0.25">
      <c r="A12" s="218" t="s">
        <v>123</v>
      </c>
      <c r="B12" s="209">
        <v>1300</v>
      </c>
      <c r="C12" s="221">
        <f>1.9*1.3</f>
        <v>2.4699999999999998</v>
      </c>
      <c r="D12" s="206" t="s">
        <v>124</v>
      </c>
      <c r="E12" s="206" t="s">
        <v>119</v>
      </c>
      <c r="F12" s="206" t="s">
        <v>125</v>
      </c>
      <c r="G12" s="206" t="s">
        <v>126</v>
      </c>
      <c r="H12" s="208">
        <f>B12*C12</f>
        <v>3210.9999999999995</v>
      </c>
      <c r="I12" s="271"/>
      <c r="J12" s="208">
        <f>I12*B12</f>
        <v>0</v>
      </c>
    </row>
    <row r="13" spans="1:10" ht="30.75" customHeight="1" x14ac:dyDescent="0.25">
      <c r="A13" s="219"/>
      <c r="B13" s="220"/>
      <c r="C13" s="221"/>
      <c r="D13" s="206"/>
      <c r="E13" s="180"/>
      <c r="F13" s="206"/>
      <c r="G13" s="206"/>
      <c r="H13" s="217"/>
      <c r="I13" s="273"/>
      <c r="J13" s="208"/>
    </row>
    <row r="14" spans="1:10" ht="30.75" customHeight="1" x14ac:dyDescent="0.25">
      <c r="A14" s="218" t="s">
        <v>127</v>
      </c>
      <c r="B14" s="209">
        <v>1300</v>
      </c>
      <c r="C14" s="221">
        <f>1.9*1.3</f>
        <v>2.4699999999999998</v>
      </c>
      <c r="D14" s="206"/>
      <c r="E14" s="206" t="s">
        <v>119</v>
      </c>
      <c r="F14" s="206"/>
      <c r="G14" s="206"/>
      <c r="H14" s="208">
        <f>B14*C14</f>
        <v>3210.9999999999995</v>
      </c>
      <c r="I14" s="271"/>
      <c r="J14" s="208">
        <f>I14*B14</f>
        <v>0</v>
      </c>
    </row>
    <row r="15" spans="1:10" ht="30.75" customHeight="1" thickBot="1" x14ac:dyDescent="0.3">
      <c r="A15" s="219"/>
      <c r="B15" s="220"/>
      <c r="C15" s="221"/>
      <c r="D15" s="206"/>
      <c r="E15" s="180"/>
      <c r="F15" s="206"/>
      <c r="G15" s="206"/>
      <c r="H15" s="217"/>
      <c r="I15" s="272"/>
      <c r="J15" s="222"/>
    </row>
    <row r="16" spans="1:10" ht="30.75" customHeight="1" thickBot="1" x14ac:dyDescent="0.3">
      <c r="I16" s="150" t="s">
        <v>9</v>
      </c>
      <c r="J16" s="151">
        <f>SUM(J8:J15)</f>
        <v>0</v>
      </c>
    </row>
    <row r="19" spans="1:9" ht="30.75" customHeight="1" x14ac:dyDescent="0.25">
      <c r="A19" s="181" t="s">
        <v>30</v>
      </c>
      <c r="B19" s="182"/>
      <c r="C19" s="182"/>
      <c r="D19" s="26" t="s">
        <v>90</v>
      </c>
      <c r="E19" s="27">
        <f>SUM(G24:G85)</f>
        <v>46644.249999999993</v>
      </c>
    </row>
    <row r="22" spans="1:9" ht="30.75" customHeight="1" x14ac:dyDescent="0.25">
      <c r="A22" s="176" t="s">
        <v>117</v>
      </c>
      <c r="B22" s="195" t="s">
        <v>1</v>
      </c>
      <c r="C22" s="55" t="s">
        <v>2</v>
      </c>
      <c r="D22" s="176" t="s">
        <v>3</v>
      </c>
      <c r="E22" s="176" t="s">
        <v>5</v>
      </c>
      <c r="F22" s="55" t="s">
        <v>6</v>
      </c>
      <c r="G22" s="176" t="s">
        <v>92</v>
      </c>
      <c r="H22" s="179" t="s">
        <v>94</v>
      </c>
      <c r="I22" s="57"/>
    </row>
    <row r="23" spans="1:9" ht="30.75" customHeight="1" x14ac:dyDescent="0.25">
      <c r="A23" s="176"/>
      <c r="B23" s="196"/>
      <c r="C23" s="55" t="s">
        <v>7</v>
      </c>
      <c r="D23" s="176"/>
      <c r="E23" s="176"/>
      <c r="F23" s="12" t="s">
        <v>8</v>
      </c>
      <c r="G23" s="176"/>
      <c r="H23" s="180"/>
      <c r="I23" s="57" t="s">
        <v>9</v>
      </c>
    </row>
    <row r="24" spans="1:9" ht="30.75" customHeight="1" x14ac:dyDescent="0.25">
      <c r="A24" s="59" t="s">
        <v>128</v>
      </c>
      <c r="B24" s="60">
        <v>800</v>
      </c>
      <c r="C24" s="156">
        <v>0.13</v>
      </c>
      <c r="D24" s="211" t="s">
        <v>38</v>
      </c>
      <c r="E24" s="61">
        <v>6</v>
      </c>
      <c r="F24" s="61" t="s">
        <v>129</v>
      </c>
      <c r="G24" s="62">
        <f>B24*C24</f>
        <v>104</v>
      </c>
      <c r="H24" s="265"/>
      <c r="I24" s="63">
        <f>H24*B24</f>
        <v>0</v>
      </c>
    </row>
    <row r="25" spans="1:9" ht="30.75" customHeight="1" x14ac:dyDescent="0.25">
      <c r="A25" s="59" t="s">
        <v>130</v>
      </c>
      <c r="B25" s="60">
        <v>100</v>
      </c>
      <c r="C25" s="156">
        <v>0.65</v>
      </c>
      <c r="D25" s="212"/>
      <c r="E25" s="206">
        <v>3</v>
      </c>
      <c r="F25" s="206" t="s">
        <v>131</v>
      </c>
      <c r="G25" s="62">
        <f t="shared" ref="G25:G28" si="0">B25*C25</f>
        <v>65</v>
      </c>
      <c r="H25" s="265"/>
      <c r="I25" s="63">
        <f t="shared" ref="I25:I34" si="1">H25*B25</f>
        <v>0</v>
      </c>
    </row>
    <row r="26" spans="1:9" ht="30.75" customHeight="1" x14ac:dyDescent="0.25">
      <c r="A26" s="59" t="s">
        <v>132</v>
      </c>
      <c r="B26" s="60">
        <v>30</v>
      </c>
      <c r="C26" s="156">
        <v>0.39</v>
      </c>
      <c r="D26" s="212"/>
      <c r="E26" s="206"/>
      <c r="F26" s="206"/>
      <c r="G26" s="62">
        <f t="shared" si="0"/>
        <v>11.700000000000001</v>
      </c>
      <c r="H26" s="265"/>
      <c r="I26" s="63">
        <f t="shared" si="1"/>
        <v>0</v>
      </c>
    </row>
    <row r="27" spans="1:9" ht="30.75" customHeight="1" x14ac:dyDescent="0.25">
      <c r="A27" s="59" t="s">
        <v>133</v>
      </c>
      <c r="B27" s="60">
        <v>10</v>
      </c>
      <c r="C27" s="156">
        <v>0.78</v>
      </c>
      <c r="D27" s="212"/>
      <c r="E27" s="206"/>
      <c r="F27" s="206"/>
      <c r="G27" s="62">
        <f t="shared" si="0"/>
        <v>7.8000000000000007</v>
      </c>
      <c r="H27" s="265"/>
      <c r="I27" s="63">
        <f t="shared" si="1"/>
        <v>0</v>
      </c>
    </row>
    <row r="28" spans="1:9" ht="30.75" customHeight="1" x14ac:dyDescent="0.25">
      <c r="A28" s="59" t="s">
        <v>134</v>
      </c>
      <c r="B28" s="60">
        <v>500</v>
      </c>
      <c r="C28" s="156">
        <v>0.84500000000000008</v>
      </c>
      <c r="D28" s="212"/>
      <c r="E28" s="206" t="s">
        <v>135</v>
      </c>
      <c r="F28" s="61" t="s">
        <v>136</v>
      </c>
      <c r="G28" s="62">
        <f t="shared" si="0"/>
        <v>422.50000000000006</v>
      </c>
      <c r="H28" s="265"/>
      <c r="I28" s="63">
        <f t="shared" si="1"/>
        <v>0</v>
      </c>
    </row>
    <row r="29" spans="1:9" ht="30.75" customHeight="1" x14ac:dyDescent="0.25">
      <c r="A29" s="59" t="s">
        <v>137</v>
      </c>
      <c r="B29" s="60">
        <v>2500</v>
      </c>
      <c r="C29" s="156">
        <v>0.39</v>
      </c>
      <c r="D29" s="212"/>
      <c r="E29" s="206"/>
      <c r="F29" s="61" t="s">
        <v>138</v>
      </c>
      <c r="G29" s="62">
        <f>B29*C29</f>
        <v>975</v>
      </c>
      <c r="H29" s="265"/>
      <c r="I29" s="63">
        <f t="shared" si="1"/>
        <v>0</v>
      </c>
    </row>
    <row r="30" spans="1:9" ht="30.75" customHeight="1" x14ac:dyDescent="0.25">
      <c r="A30" s="59" t="s">
        <v>139</v>
      </c>
      <c r="B30" s="60">
        <v>500</v>
      </c>
      <c r="C30" s="156">
        <v>0.52</v>
      </c>
      <c r="D30" s="212"/>
      <c r="E30" s="61">
        <v>7</v>
      </c>
      <c r="F30" s="61" t="s">
        <v>140</v>
      </c>
      <c r="G30" s="62">
        <f>B30*C30</f>
        <v>260</v>
      </c>
      <c r="H30" s="265"/>
      <c r="I30" s="63">
        <f t="shared" si="1"/>
        <v>0</v>
      </c>
    </row>
    <row r="31" spans="1:9" ht="30.75" customHeight="1" x14ac:dyDescent="0.25">
      <c r="A31" s="59" t="s">
        <v>141</v>
      </c>
      <c r="B31" s="60">
        <v>150</v>
      </c>
      <c r="C31" s="156">
        <v>1.3</v>
      </c>
      <c r="D31" s="212"/>
      <c r="E31" s="61">
        <v>2</v>
      </c>
      <c r="F31" s="61" t="s">
        <v>142</v>
      </c>
      <c r="G31" s="62">
        <f t="shared" ref="G31:G34" si="2">B31*C31</f>
        <v>195</v>
      </c>
      <c r="H31" s="265"/>
      <c r="I31" s="63">
        <f t="shared" si="1"/>
        <v>0</v>
      </c>
    </row>
    <row r="32" spans="1:9" ht="30.75" customHeight="1" x14ac:dyDescent="0.25">
      <c r="A32" s="59" t="s">
        <v>143</v>
      </c>
      <c r="B32" s="60">
        <v>1400</v>
      </c>
      <c r="C32" s="156">
        <v>0.84500000000000008</v>
      </c>
      <c r="D32" s="212"/>
      <c r="E32" s="61">
        <v>10</v>
      </c>
      <c r="F32" s="61" t="s">
        <v>227</v>
      </c>
      <c r="G32" s="62">
        <f t="shared" si="2"/>
        <v>1183.0000000000002</v>
      </c>
      <c r="H32" s="265"/>
      <c r="I32" s="63">
        <f t="shared" si="1"/>
        <v>0</v>
      </c>
    </row>
    <row r="33" spans="1:9" ht="30.75" customHeight="1" x14ac:dyDescent="0.25">
      <c r="A33" s="59" t="s">
        <v>144</v>
      </c>
      <c r="B33" s="60">
        <v>40</v>
      </c>
      <c r="C33" s="156">
        <v>0.84500000000000008</v>
      </c>
      <c r="D33" s="212"/>
      <c r="E33" s="61">
        <v>3</v>
      </c>
      <c r="F33" s="143" t="s">
        <v>227</v>
      </c>
      <c r="G33" s="62">
        <f t="shared" si="2"/>
        <v>33.800000000000004</v>
      </c>
      <c r="H33" s="265"/>
      <c r="I33" s="63">
        <f t="shared" si="1"/>
        <v>0</v>
      </c>
    </row>
    <row r="34" spans="1:9" ht="30.75" customHeight="1" x14ac:dyDescent="0.25">
      <c r="A34" s="59" t="s">
        <v>145</v>
      </c>
      <c r="B34" s="60">
        <v>1200</v>
      </c>
      <c r="C34" s="156">
        <v>0.84500000000000008</v>
      </c>
      <c r="D34" s="212"/>
      <c r="E34" s="61">
        <v>8</v>
      </c>
      <c r="F34" s="143" t="s">
        <v>227</v>
      </c>
      <c r="G34" s="62">
        <f t="shared" si="2"/>
        <v>1014.0000000000001</v>
      </c>
      <c r="H34" s="265"/>
      <c r="I34" s="63">
        <f t="shared" si="1"/>
        <v>0</v>
      </c>
    </row>
    <row r="35" spans="1:9" ht="30.75" customHeight="1" x14ac:dyDescent="0.25">
      <c r="A35" s="122" t="s">
        <v>148</v>
      </c>
      <c r="B35" s="209">
        <v>1800</v>
      </c>
      <c r="C35" s="208">
        <v>0.84500000000000008</v>
      </c>
      <c r="D35" s="212"/>
      <c r="E35" s="206">
        <v>8</v>
      </c>
      <c r="F35" s="211" t="s">
        <v>227</v>
      </c>
      <c r="G35" s="208">
        <f>B35*C35</f>
        <v>1521.0000000000002</v>
      </c>
      <c r="H35" s="264"/>
      <c r="I35" s="205">
        <f>H35*B35</f>
        <v>0</v>
      </c>
    </row>
    <row r="36" spans="1:9" ht="30.75" customHeight="1" x14ac:dyDescent="0.25">
      <c r="A36" s="59" t="s">
        <v>146</v>
      </c>
      <c r="B36" s="209"/>
      <c r="C36" s="208"/>
      <c r="D36" s="212"/>
      <c r="E36" s="206"/>
      <c r="F36" s="215"/>
      <c r="G36" s="207"/>
      <c r="H36" s="264"/>
      <c r="I36" s="205"/>
    </row>
    <row r="37" spans="1:9" ht="30.75" customHeight="1" x14ac:dyDescent="0.25">
      <c r="A37" s="122" t="s">
        <v>147</v>
      </c>
      <c r="B37" s="209"/>
      <c r="C37" s="208"/>
      <c r="D37" s="212"/>
      <c r="E37" s="206"/>
      <c r="F37" s="216"/>
      <c r="G37" s="207"/>
      <c r="H37" s="264"/>
      <c r="I37" s="205"/>
    </row>
    <row r="38" spans="1:9" ht="30.75" customHeight="1" x14ac:dyDescent="0.25">
      <c r="A38" s="59" t="s">
        <v>149</v>
      </c>
      <c r="B38" s="209">
        <v>1600</v>
      </c>
      <c r="C38" s="208">
        <v>0.84500000000000008</v>
      </c>
      <c r="D38" s="212"/>
      <c r="E38" s="206">
        <v>10</v>
      </c>
      <c r="F38" s="206" t="s">
        <v>227</v>
      </c>
      <c r="G38" s="208">
        <f t="shared" ref="G38" si="3">B38*C38</f>
        <v>1352.0000000000002</v>
      </c>
      <c r="H38" s="264"/>
      <c r="I38" s="205">
        <f>H38*B38</f>
        <v>0</v>
      </c>
    </row>
    <row r="39" spans="1:9" ht="30.75" customHeight="1" x14ac:dyDescent="0.25">
      <c r="A39" s="59" t="s">
        <v>150</v>
      </c>
      <c r="B39" s="209"/>
      <c r="C39" s="208"/>
      <c r="D39" s="212"/>
      <c r="E39" s="206"/>
      <c r="F39" s="206"/>
      <c r="G39" s="207"/>
      <c r="H39" s="264"/>
      <c r="I39" s="205"/>
    </row>
    <row r="40" spans="1:9" ht="30.75" customHeight="1" x14ac:dyDescent="0.25">
      <c r="A40" s="59" t="s">
        <v>151</v>
      </c>
      <c r="B40" s="209"/>
      <c r="C40" s="208"/>
      <c r="D40" s="212"/>
      <c r="E40" s="206"/>
      <c r="F40" s="206"/>
      <c r="G40" s="207"/>
      <c r="H40" s="264"/>
      <c r="I40" s="205"/>
    </row>
    <row r="41" spans="1:9" ht="30.75" customHeight="1" x14ac:dyDescent="0.25">
      <c r="A41" s="59" t="s">
        <v>152</v>
      </c>
      <c r="B41" s="209">
        <v>4000</v>
      </c>
      <c r="C41" s="208">
        <v>0.84500000000000008</v>
      </c>
      <c r="D41" s="212"/>
      <c r="E41" s="206">
        <v>7</v>
      </c>
      <c r="F41" s="206" t="s">
        <v>227</v>
      </c>
      <c r="G41" s="208">
        <f t="shared" ref="G41" si="4">B41*C41</f>
        <v>3380.0000000000005</v>
      </c>
      <c r="H41" s="264"/>
      <c r="I41" s="205">
        <f>H41*B41</f>
        <v>0</v>
      </c>
    </row>
    <row r="42" spans="1:9" ht="30.75" customHeight="1" x14ac:dyDescent="0.25">
      <c r="A42" s="59" t="s">
        <v>153</v>
      </c>
      <c r="B42" s="209"/>
      <c r="C42" s="208"/>
      <c r="D42" s="212"/>
      <c r="E42" s="206"/>
      <c r="F42" s="206"/>
      <c r="G42" s="207"/>
      <c r="H42" s="264"/>
      <c r="I42" s="205"/>
    </row>
    <row r="43" spans="1:9" ht="30.75" customHeight="1" x14ac:dyDescent="0.25">
      <c r="A43" s="59" t="s">
        <v>154</v>
      </c>
      <c r="B43" s="209"/>
      <c r="C43" s="208"/>
      <c r="D43" s="212"/>
      <c r="E43" s="206"/>
      <c r="F43" s="206"/>
      <c r="G43" s="207"/>
      <c r="H43" s="264"/>
      <c r="I43" s="205"/>
    </row>
    <row r="44" spans="1:9" ht="30.75" customHeight="1" x14ac:dyDescent="0.25">
      <c r="A44" s="59" t="s">
        <v>155</v>
      </c>
      <c r="B44" s="209">
        <v>50</v>
      </c>
      <c r="C44" s="208">
        <v>0.84500000000000008</v>
      </c>
      <c r="D44" s="212"/>
      <c r="E44" s="206">
        <v>2</v>
      </c>
      <c r="F44" s="206" t="s">
        <v>227</v>
      </c>
      <c r="G44" s="208">
        <f t="shared" ref="G44" si="5">B44*C44</f>
        <v>42.250000000000007</v>
      </c>
      <c r="H44" s="264"/>
      <c r="I44" s="205">
        <f>H44*B44</f>
        <v>0</v>
      </c>
    </row>
    <row r="45" spans="1:9" ht="30.75" customHeight="1" x14ac:dyDescent="0.25">
      <c r="A45" s="59" t="s">
        <v>156</v>
      </c>
      <c r="B45" s="209"/>
      <c r="C45" s="208"/>
      <c r="D45" s="212"/>
      <c r="E45" s="206"/>
      <c r="F45" s="206"/>
      <c r="G45" s="207"/>
      <c r="H45" s="264"/>
      <c r="I45" s="205"/>
    </row>
    <row r="46" spans="1:9" ht="30.75" customHeight="1" x14ac:dyDescent="0.25">
      <c r="A46" s="59" t="s">
        <v>157</v>
      </c>
      <c r="B46" s="209"/>
      <c r="C46" s="208"/>
      <c r="D46" s="212"/>
      <c r="E46" s="206"/>
      <c r="F46" s="206"/>
      <c r="G46" s="207"/>
      <c r="H46" s="264"/>
      <c r="I46" s="205"/>
    </row>
    <row r="47" spans="1:9" ht="30.75" customHeight="1" x14ac:dyDescent="0.25">
      <c r="A47" s="59" t="s">
        <v>158</v>
      </c>
      <c r="B47" s="209">
        <v>150</v>
      </c>
      <c r="C47" s="208">
        <v>0.84500000000000008</v>
      </c>
      <c r="D47" s="212"/>
      <c r="E47" s="206">
        <v>4</v>
      </c>
      <c r="F47" s="206" t="s">
        <v>227</v>
      </c>
      <c r="G47" s="208">
        <f t="shared" ref="G47" si="6">B47*C47</f>
        <v>126.75000000000001</v>
      </c>
      <c r="H47" s="264"/>
      <c r="I47" s="205">
        <f>H47*B47</f>
        <v>0</v>
      </c>
    </row>
    <row r="48" spans="1:9" ht="30.75" customHeight="1" x14ac:dyDescent="0.25">
      <c r="A48" s="59" t="s">
        <v>159</v>
      </c>
      <c r="B48" s="209"/>
      <c r="C48" s="208"/>
      <c r="D48" s="212"/>
      <c r="E48" s="206"/>
      <c r="F48" s="206"/>
      <c r="G48" s="207"/>
      <c r="H48" s="264"/>
      <c r="I48" s="205"/>
    </row>
    <row r="49" spans="1:9" ht="30.75" customHeight="1" x14ac:dyDescent="0.25">
      <c r="A49" s="59" t="s">
        <v>160</v>
      </c>
      <c r="B49" s="209"/>
      <c r="C49" s="208"/>
      <c r="D49" s="212"/>
      <c r="E49" s="206"/>
      <c r="F49" s="206"/>
      <c r="G49" s="207"/>
      <c r="H49" s="264"/>
      <c r="I49" s="205"/>
    </row>
    <row r="50" spans="1:9" ht="30.75" customHeight="1" x14ac:dyDescent="0.25">
      <c r="A50" s="59" t="s">
        <v>161</v>
      </c>
      <c r="B50" s="60">
        <v>400</v>
      </c>
      <c r="C50" s="158">
        <v>0.84500000000000008</v>
      </c>
      <c r="D50" s="212"/>
      <c r="E50" s="61">
        <v>2</v>
      </c>
      <c r="F50" s="61" t="s">
        <v>227</v>
      </c>
      <c r="G50" s="62">
        <f>B50*C50</f>
        <v>338.00000000000006</v>
      </c>
      <c r="H50" s="265"/>
      <c r="I50" s="63">
        <f>H50*B50</f>
        <v>0</v>
      </c>
    </row>
    <row r="51" spans="1:9" ht="30.75" customHeight="1" x14ac:dyDescent="0.25">
      <c r="A51" s="59" t="s">
        <v>162</v>
      </c>
      <c r="B51" s="60">
        <v>500</v>
      </c>
      <c r="C51" s="158">
        <v>0.84500000000000008</v>
      </c>
      <c r="D51" s="212"/>
      <c r="E51" s="61">
        <v>2</v>
      </c>
      <c r="F51" s="61" t="s">
        <v>227</v>
      </c>
      <c r="G51" s="62">
        <f t="shared" ref="G51:G80" si="7">B51*C51</f>
        <v>422.50000000000006</v>
      </c>
      <c r="H51" s="265"/>
      <c r="I51" s="63">
        <f t="shared" ref="I51:I83" si="8">H51*B51</f>
        <v>0</v>
      </c>
    </row>
    <row r="52" spans="1:9" ht="30.75" customHeight="1" x14ac:dyDescent="0.25">
      <c r="A52" s="59" t="s">
        <v>163</v>
      </c>
      <c r="B52" s="60">
        <v>2000</v>
      </c>
      <c r="C52" s="158">
        <v>9.1</v>
      </c>
      <c r="D52" s="212"/>
      <c r="E52" s="61">
        <v>12</v>
      </c>
      <c r="F52" s="61" t="s">
        <v>57</v>
      </c>
      <c r="G52" s="62">
        <f t="shared" si="7"/>
        <v>18200</v>
      </c>
      <c r="H52" s="265"/>
      <c r="I52" s="63">
        <f t="shared" si="8"/>
        <v>0</v>
      </c>
    </row>
    <row r="53" spans="1:9" ht="30.75" customHeight="1" x14ac:dyDescent="0.25">
      <c r="A53" s="59" t="s">
        <v>164</v>
      </c>
      <c r="B53" s="60">
        <v>400</v>
      </c>
      <c r="C53" s="158">
        <v>0.84500000000000008</v>
      </c>
      <c r="D53" s="212"/>
      <c r="E53" s="61">
        <v>8</v>
      </c>
      <c r="F53" s="61" t="s">
        <v>165</v>
      </c>
      <c r="G53" s="62">
        <f t="shared" si="7"/>
        <v>338.00000000000006</v>
      </c>
      <c r="H53" s="265"/>
      <c r="I53" s="63">
        <f t="shared" si="8"/>
        <v>0</v>
      </c>
    </row>
    <row r="54" spans="1:9" ht="30.75" customHeight="1" x14ac:dyDescent="0.25">
      <c r="A54" s="59" t="s">
        <v>118</v>
      </c>
      <c r="B54" s="60">
        <v>3000</v>
      </c>
      <c r="C54" s="158">
        <v>0.52</v>
      </c>
      <c r="D54" s="212"/>
      <c r="E54" s="61">
        <v>12</v>
      </c>
      <c r="F54" s="61" t="s">
        <v>114</v>
      </c>
      <c r="G54" s="62">
        <f t="shared" si="7"/>
        <v>1560</v>
      </c>
      <c r="H54" s="265"/>
      <c r="I54" s="63">
        <f t="shared" si="8"/>
        <v>0</v>
      </c>
    </row>
    <row r="55" spans="1:9" ht="30.75" customHeight="1" x14ac:dyDescent="0.25">
      <c r="A55" s="59" t="s">
        <v>166</v>
      </c>
      <c r="B55" s="60">
        <v>70</v>
      </c>
      <c r="C55" s="158">
        <v>0.84500000000000008</v>
      </c>
      <c r="D55" s="212"/>
      <c r="E55" s="61">
        <v>1</v>
      </c>
      <c r="F55" s="61" t="s">
        <v>48</v>
      </c>
      <c r="G55" s="62">
        <f t="shared" si="7"/>
        <v>59.150000000000006</v>
      </c>
      <c r="H55" s="265"/>
      <c r="I55" s="63">
        <f t="shared" si="8"/>
        <v>0</v>
      </c>
    </row>
    <row r="56" spans="1:9" ht="30.75" customHeight="1" x14ac:dyDescent="0.25">
      <c r="A56" s="59" t="s">
        <v>167</v>
      </c>
      <c r="B56" s="60">
        <v>70</v>
      </c>
      <c r="C56" s="158">
        <v>0.84500000000000008</v>
      </c>
      <c r="D56" s="212"/>
      <c r="E56" s="61">
        <v>2</v>
      </c>
      <c r="F56" s="61" t="s">
        <v>168</v>
      </c>
      <c r="G56" s="62">
        <f t="shared" si="7"/>
        <v>59.150000000000006</v>
      </c>
      <c r="H56" s="265"/>
      <c r="I56" s="63">
        <f t="shared" si="8"/>
        <v>0</v>
      </c>
    </row>
    <row r="57" spans="1:9" ht="30.75" customHeight="1" x14ac:dyDescent="0.25">
      <c r="A57" s="59" t="s">
        <v>169</v>
      </c>
      <c r="B57" s="60">
        <v>10</v>
      </c>
      <c r="C57" s="158">
        <v>0.84500000000000008</v>
      </c>
      <c r="D57" s="212"/>
      <c r="E57" s="61">
        <v>1</v>
      </c>
      <c r="F57" s="61" t="s">
        <v>55</v>
      </c>
      <c r="G57" s="62">
        <f t="shared" si="7"/>
        <v>8.4500000000000011</v>
      </c>
      <c r="H57" s="265"/>
      <c r="I57" s="63">
        <f t="shared" si="8"/>
        <v>0</v>
      </c>
    </row>
    <row r="58" spans="1:9" ht="30.75" customHeight="1" x14ac:dyDescent="0.25">
      <c r="A58" s="59" t="s">
        <v>170</v>
      </c>
      <c r="B58" s="60">
        <v>30</v>
      </c>
      <c r="C58" s="158">
        <v>0.84500000000000008</v>
      </c>
      <c r="D58" s="212"/>
      <c r="E58" s="61">
        <v>1</v>
      </c>
      <c r="F58" s="61" t="s">
        <v>55</v>
      </c>
      <c r="G58" s="62">
        <f t="shared" si="7"/>
        <v>25.35</v>
      </c>
      <c r="H58" s="265"/>
      <c r="I58" s="63">
        <f t="shared" si="8"/>
        <v>0</v>
      </c>
    </row>
    <row r="59" spans="1:9" ht="30.75" customHeight="1" x14ac:dyDescent="0.25">
      <c r="A59" s="59" t="s">
        <v>171</v>
      </c>
      <c r="B59" s="60">
        <v>20</v>
      </c>
      <c r="C59" s="158">
        <v>0.84500000000000008</v>
      </c>
      <c r="D59" s="212"/>
      <c r="E59" s="61">
        <v>1</v>
      </c>
      <c r="F59" s="61" t="s">
        <v>227</v>
      </c>
      <c r="G59" s="62">
        <f t="shared" si="7"/>
        <v>16.900000000000002</v>
      </c>
      <c r="H59" s="265"/>
      <c r="I59" s="63">
        <f t="shared" si="8"/>
        <v>0</v>
      </c>
    </row>
    <row r="60" spans="1:9" ht="30.75" customHeight="1" x14ac:dyDescent="0.25">
      <c r="A60" s="59" t="s">
        <v>172</v>
      </c>
      <c r="B60" s="60">
        <v>6200</v>
      </c>
      <c r="C60" s="158">
        <v>0.84500000000000008</v>
      </c>
      <c r="D60" s="212"/>
      <c r="E60" s="61">
        <v>2</v>
      </c>
      <c r="F60" s="61" t="s">
        <v>55</v>
      </c>
      <c r="G60" s="62">
        <f t="shared" si="7"/>
        <v>5239.0000000000009</v>
      </c>
      <c r="H60" s="265"/>
      <c r="I60" s="63">
        <f t="shared" si="8"/>
        <v>0</v>
      </c>
    </row>
    <row r="61" spans="1:9" ht="30.75" customHeight="1" x14ac:dyDescent="0.25">
      <c r="A61" s="59" t="s">
        <v>173</v>
      </c>
      <c r="B61" s="60">
        <v>120</v>
      </c>
      <c r="C61" s="158">
        <v>0.52</v>
      </c>
      <c r="D61" s="212"/>
      <c r="E61" s="61">
        <v>1</v>
      </c>
      <c r="F61" s="61" t="s">
        <v>55</v>
      </c>
      <c r="G61" s="62">
        <f t="shared" si="7"/>
        <v>62.400000000000006</v>
      </c>
      <c r="H61" s="265"/>
      <c r="I61" s="63">
        <f t="shared" si="8"/>
        <v>0</v>
      </c>
    </row>
    <row r="62" spans="1:9" ht="30.75" customHeight="1" x14ac:dyDescent="0.25">
      <c r="A62" s="59" t="s">
        <v>174</v>
      </c>
      <c r="B62" s="60">
        <v>150</v>
      </c>
      <c r="C62" s="158">
        <v>0.84500000000000008</v>
      </c>
      <c r="D62" s="212"/>
      <c r="E62" s="61">
        <v>1</v>
      </c>
      <c r="F62" s="61" t="s">
        <v>55</v>
      </c>
      <c r="G62" s="62">
        <f t="shared" si="7"/>
        <v>126.75000000000001</v>
      </c>
      <c r="H62" s="265"/>
      <c r="I62" s="63">
        <f t="shared" si="8"/>
        <v>0</v>
      </c>
    </row>
    <row r="63" spans="1:9" ht="30.75" customHeight="1" x14ac:dyDescent="0.25">
      <c r="A63" s="59" t="s">
        <v>175</v>
      </c>
      <c r="B63" s="60">
        <v>150</v>
      </c>
      <c r="C63" s="158">
        <v>9.1</v>
      </c>
      <c r="D63" s="212"/>
      <c r="E63" s="61">
        <v>1</v>
      </c>
      <c r="F63" s="61" t="s">
        <v>57</v>
      </c>
      <c r="G63" s="62">
        <f t="shared" si="7"/>
        <v>1365</v>
      </c>
      <c r="H63" s="265"/>
      <c r="I63" s="63">
        <f t="shared" si="8"/>
        <v>0</v>
      </c>
    </row>
    <row r="64" spans="1:9" ht="30.75" customHeight="1" x14ac:dyDescent="0.25">
      <c r="A64" s="59" t="s">
        <v>176</v>
      </c>
      <c r="B64" s="60">
        <v>10</v>
      </c>
      <c r="C64" s="158">
        <v>0.84500000000000008</v>
      </c>
      <c r="D64" s="212"/>
      <c r="E64" s="61">
        <v>2</v>
      </c>
      <c r="F64" s="61" t="s">
        <v>55</v>
      </c>
      <c r="G64" s="62">
        <f t="shared" si="7"/>
        <v>8.4500000000000011</v>
      </c>
      <c r="H64" s="265"/>
      <c r="I64" s="63">
        <f t="shared" si="8"/>
        <v>0</v>
      </c>
    </row>
    <row r="65" spans="1:9" ht="30.75" customHeight="1" x14ac:dyDescent="0.25">
      <c r="A65" s="59" t="s">
        <v>220</v>
      </c>
      <c r="B65" s="60">
        <v>120</v>
      </c>
      <c r="C65" s="158">
        <v>20.8</v>
      </c>
      <c r="D65" s="212"/>
      <c r="E65" s="61">
        <v>1</v>
      </c>
      <c r="F65" s="61" t="s">
        <v>57</v>
      </c>
      <c r="G65" s="62">
        <f t="shared" si="7"/>
        <v>2496</v>
      </c>
      <c r="H65" s="265"/>
      <c r="I65" s="63">
        <f t="shared" si="8"/>
        <v>0</v>
      </c>
    </row>
    <row r="66" spans="1:9" ht="30.75" customHeight="1" x14ac:dyDescent="0.25">
      <c r="A66" s="59" t="s">
        <v>177</v>
      </c>
      <c r="B66" s="60">
        <v>15</v>
      </c>
      <c r="C66" s="158">
        <v>0.39</v>
      </c>
      <c r="D66" s="212"/>
      <c r="E66" s="61">
        <v>1</v>
      </c>
      <c r="F66" s="61" t="s">
        <v>55</v>
      </c>
      <c r="G66" s="62">
        <f t="shared" si="7"/>
        <v>5.8500000000000005</v>
      </c>
      <c r="H66" s="265"/>
      <c r="I66" s="63">
        <f t="shared" si="8"/>
        <v>0</v>
      </c>
    </row>
    <row r="67" spans="1:9" ht="30.75" customHeight="1" x14ac:dyDescent="0.25">
      <c r="A67" s="59" t="s">
        <v>178</v>
      </c>
      <c r="B67" s="60">
        <v>25</v>
      </c>
      <c r="C67" s="158">
        <v>0.84500000000000008</v>
      </c>
      <c r="D67" s="212"/>
      <c r="E67" s="61">
        <v>1</v>
      </c>
      <c r="F67" s="61" t="s">
        <v>227</v>
      </c>
      <c r="G67" s="62">
        <f t="shared" si="7"/>
        <v>21.125000000000004</v>
      </c>
      <c r="H67" s="265"/>
      <c r="I67" s="63">
        <f t="shared" si="8"/>
        <v>0</v>
      </c>
    </row>
    <row r="68" spans="1:9" ht="30.75" customHeight="1" x14ac:dyDescent="0.25">
      <c r="A68" s="59" t="s">
        <v>179</v>
      </c>
      <c r="B68" s="60">
        <v>25</v>
      </c>
      <c r="C68" s="158">
        <v>0.84500000000000008</v>
      </c>
      <c r="D68" s="212"/>
      <c r="E68" s="61">
        <v>1</v>
      </c>
      <c r="F68" s="61" t="s">
        <v>55</v>
      </c>
      <c r="G68" s="62">
        <f t="shared" si="7"/>
        <v>21.125000000000004</v>
      </c>
      <c r="H68" s="265"/>
      <c r="I68" s="63">
        <f t="shared" si="8"/>
        <v>0</v>
      </c>
    </row>
    <row r="69" spans="1:9" ht="30.75" customHeight="1" x14ac:dyDescent="0.25">
      <c r="A69" s="59" t="s">
        <v>180</v>
      </c>
      <c r="B69" s="60">
        <v>10</v>
      </c>
      <c r="C69" s="158">
        <v>0.84500000000000008</v>
      </c>
      <c r="D69" s="212"/>
      <c r="E69" s="61">
        <v>2</v>
      </c>
      <c r="F69" s="61" t="s">
        <v>55</v>
      </c>
      <c r="G69" s="62">
        <f t="shared" si="7"/>
        <v>8.4500000000000011</v>
      </c>
      <c r="H69" s="265"/>
      <c r="I69" s="63">
        <f t="shared" si="8"/>
        <v>0</v>
      </c>
    </row>
    <row r="70" spans="1:9" ht="30.75" customHeight="1" x14ac:dyDescent="0.25">
      <c r="A70" s="59" t="s">
        <v>181</v>
      </c>
      <c r="B70" s="60">
        <v>10</v>
      </c>
      <c r="C70" s="158">
        <v>0.84500000000000008</v>
      </c>
      <c r="D70" s="212"/>
      <c r="E70" s="61">
        <v>2</v>
      </c>
      <c r="F70" s="61" t="s">
        <v>55</v>
      </c>
      <c r="G70" s="62">
        <f t="shared" si="7"/>
        <v>8.4500000000000011</v>
      </c>
      <c r="H70" s="265"/>
      <c r="I70" s="63">
        <f t="shared" si="8"/>
        <v>0</v>
      </c>
    </row>
    <row r="71" spans="1:9" ht="30.75" customHeight="1" x14ac:dyDescent="0.25">
      <c r="A71" s="59" t="s">
        <v>182</v>
      </c>
      <c r="B71" s="60">
        <v>10</v>
      </c>
      <c r="C71" s="158">
        <v>0.84500000000000008</v>
      </c>
      <c r="D71" s="212"/>
      <c r="E71" s="61">
        <v>2</v>
      </c>
      <c r="F71" s="61" t="s">
        <v>55</v>
      </c>
      <c r="G71" s="62">
        <f t="shared" si="7"/>
        <v>8.4500000000000011</v>
      </c>
      <c r="H71" s="265"/>
      <c r="I71" s="63">
        <f t="shared" si="8"/>
        <v>0</v>
      </c>
    </row>
    <row r="72" spans="1:9" ht="30.75" customHeight="1" x14ac:dyDescent="0.25">
      <c r="A72" s="59" t="s">
        <v>183</v>
      </c>
      <c r="B72" s="60">
        <v>10</v>
      </c>
      <c r="C72" s="156">
        <f>0.65*1.3</f>
        <v>0.84500000000000008</v>
      </c>
      <c r="D72" s="212"/>
      <c r="E72" s="61">
        <v>2</v>
      </c>
      <c r="F72" s="61" t="s">
        <v>55</v>
      </c>
      <c r="G72" s="62">
        <f>B72*C72</f>
        <v>8.4500000000000011</v>
      </c>
      <c r="H72" s="265"/>
      <c r="I72" s="63">
        <f t="shared" si="8"/>
        <v>0</v>
      </c>
    </row>
    <row r="73" spans="1:9" ht="30.75" customHeight="1" x14ac:dyDescent="0.25">
      <c r="A73" s="59" t="s">
        <v>184</v>
      </c>
      <c r="B73" s="60">
        <v>10</v>
      </c>
      <c r="C73" s="156">
        <f>0.65*1.3</f>
        <v>0.84500000000000008</v>
      </c>
      <c r="D73" s="212"/>
      <c r="E73" s="61">
        <v>2</v>
      </c>
      <c r="F73" s="61" t="s">
        <v>55</v>
      </c>
      <c r="G73" s="62">
        <f t="shared" si="7"/>
        <v>8.4500000000000011</v>
      </c>
      <c r="H73" s="265"/>
      <c r="I73" s="63">
        <f t="shared" si="8"/>
        <v>0</v>
      </c>
    </row>
    <row r="74" spans="1:9" ht="30.75" customHeight="1" x14ac:dyDescent="0.25">
      <c r="A74" s="59" t="s">
        <v>185</v>
      </c>
      <c r="B74" s="60">
        <v>100</v>
      </c>
      <c r="C74" s="156">
        <f>0.65*1.3</f>
        <v>0.84500000000000008</v>
      </c>
      <c r="D74" s="212"/>
      <c r="E74" s="61">
        <v>4</v>
      </c>
      <c r="F74" s="61" t="s">
        <v>55</v>
      </c>
      <c r="G74" s="62">
        <f t="shared" si="7"/>
        <v>84.500000000000014</v>
      </c>
      <c r="H74" s="265"/>
      <c r="I74" s="63">
        <f t="shared" si="8"/>
        <v>0</v>
      </c>
    </row>
    <row r="75" spans="1:9" ht="78" customHeight="1" x14ac:dyDescent="0.25">
      <c r="A75" s="59" t="s">
        <v>186</v>
      </c>
      <c r="B75" s="60">
        <v>100</v>
      </c>
      <c r="C75" s="156">
        <f>2*1.3</f>
        <v>2.6</v>
      </c>
      <c r="D75" s="212"/>
      <c r="E75" s="61">
        <v>4</v>
      </c>
      <c r="F75" s="61" t="s">
        <v>55</v>
      </c>
      <c r="G75" s="62">
        <f t="shared" si="7"/>
        <v>260</v>
      </c>
      <c r="H75" s="265"/>
      <c r="I75" s="63">
        <f t="shared" si="8"/>
        <v>0</v>
      </c>
    </row>
    <row r="76" spans="1:9" ht="30.75" customHeight="1" x14ac:dyDescent="0.25">
      <c r="A76" s="59" t="s">
        <v>187</v>
      </c>
      <c r="B76" s="60">
        <v>500</v>
      </c>
      <c r="C76" s="156">
        <f>0.65*1.3</f>
        <v>0.84500000000000008</v>
      </c>
      <c r="D76" s="212"/>
      <c r="E76" s="61">
        <v>4</v>
      </c>
      <c r="F76" s="61" t="s">
        <v>55</v>
      </c>
      <c r="G76" s="62">
        <f t="shared" si="7"/>
        <v>422.50000000000006</v>
      </c>
      <c r="H76" s="265"/>
      <c r="I76" s="63">
        <f t="shared" si="8"/>
        <v>0</v>
      </c>
    </row>
    <row r="77" spans="1:9" ht="30.75" customHeight="1" x14ac:dyDescent="0.25">
      <c r="A77" s="64" t="s">
        <v>188</v>
      </c>
      <c r="B77" s="65">
        <v>100</v>
      </c>
      <c r="C77" s="157">
        <f>2*1.3</f>
        <v>2.6</v>
      </c>
      <c r="D77" s="212"/>
      <c r="E77" s="66">
        <v>6</v>
      </c>
      <c r="F77" s="66" t="s">
        <v>55</v>
      </c>
      <c r="G77" s="67">
        <f t="shared" si="7"/>
        <v>260</v>
      </c>
      <c r="H77" s="266"/>
      <c r="I77" s="68">
        <f t="shared" si="8"/>
        <v>0</v>
      </c>
    </row>
    <row r="78" spans="1:9" ht="55.5" customHeight="1" x14ac:dyDescent="0.25">
      <c r="A78" s="49" t="s">
        <v>189</v>
      </c>
      <c r="B78" s="69">
        <v>200</v>
      </c>
      <c r="C78" s="112">
        <f>5.5*1.3</f>
        <v>7.15</v>
      </c>
      <c r="D78" s="191"/>
      <c r="E78" s="69">
        <v>6</v>
      </c>
      <c r="F78" s="69" t="s">
        <v>190</v>
      </c>
      <c r="G78" s="70">
        <f t="shared" si="7"/>
        <v>1430</v>
      </c>
      <c r="H78" s="267"/>
      <c r="I78" s="71">
        <f t="shared" si="8"/>
        <v>0</v>
      </c>
    </row>
    <row r="79" spans="1:9" ht="30.75" customHeight="1" x14ac:dyDescent="0.25">
      <c r="A79" s="59" t="s">
        <v>191</v>
      </c>
      <c r="B79" s="61">
        <v>200</v>
      </c>
      <c r="C79" s="156">
        <f>0.65*1.3</f>
        <v>0.84500000000000008</v>
      </c>
      <c r="D79" s="191"/>
      <c r="E79" s="61">
        <v>4</v>
      </c>
      <c r="F79" s="69" t="s">
        <v>190</v>
      </c>
      <c r="G79" s="62">
        <f t="shared" si="7"/>
        <v>169.00000000000003</v>
      </c>
      <c r="H79" s="265"/>
      <c r="I79" s="68">
        <f t="shared" si="8"/>
        <v>0</v>
      </c>
    </row>
    <row r="80" spans="1:9" ht="30.75" customHeight="1" x14ac:dyDescent="0.25">
      <c r="A80" s="59" t="s">
        <v>192</v>
      </c>
      <c r="B80" s="69">
        <v>15</v>
      </c>
      <c r="C80" s="156">
        <f>10*1.3</f>
        <v>13</v>
      </c>
      <c r="D80" s="191"/>
      <c r="E80" s="61">
        <v>3</v>
      </c>
      <c r="F80" s="66" t="s">
        <v>55</v>
      </c>
      <c r="G80" s="62">
        <f t="shared" si="7"/>
        <v>195</v>
      </c>
      <c r="H80" s="265"/>
      <c r="I80" s="68">
        <f t="shared" si="8"/>
        <v>0</v>
      </c>
    </row>
    <row r="81" spans="1:9" ht="30.75" customHeight="1" x14ac:dyDescent="0.25">
      <c r="A81" s="59" t="s">
        <v>193</v>
      </c>
      <c r="B81" s="69">
        <v>100</v>
      </c>
      <c r="C81" s="156">
        <f>2*1.3</f>
        <v>2.6</v>
      </c>
      <c r="D81" s="191"/>
      <c r="E81" s="61">
        <v>3</v>
      </c>
      <c r="F81" s="61" t="s">
        <v>55</v>
      </c>
      <c r="G81" s="62">
        <f>B81*C81</f>
        <v>260</v>
      </c>
      <c r="H81" s="265"/>
      <c r="I81" s="63">
        <f t="shared" si="8"/>
        <v>0</v>
      </c>
    </row>
    <row r="82" spans="1:9" ht="30.75" customHeight="1" x14ac:dyDescent="0.25">
      <c r="A82" s="162" t="s">
        <v>235</v>
      </c>
      <c r="B82" s="69">
        <v>1000</v>
      </c>
      <c r="C82" s="161">
        <f>0.59</f>
        <v>0.59</v>
      </c>
      <c r="D82" s="191"/>
      <c r="E82" s="163">
        <v>2</v>
      </c>
      <c r="F82" s="163" t="s">
        <v>237</v>
      </c>
      <c r="G82" s="161">
        <f>B82*C82</f>
        <v>590</v>
      </c>
      <c r="H82" s="265"/>
      <c r="I82" s="164">
        <f t="shared" si="8"/>
        <v>0</v>
      </c>
    </row>
    <row r="83" spans="1:9" ht="30.75" customHeight="1" x14ac:dyDescent="0.25">
      <c r="A83" s="162" t="s">
        <v>236</v>
      </c>
      <c r="B83" s="69">
        <v>1000</v>
      </c>
      <c r="C83" s="161">
        <f>0.72</f>
        <v>0.72</v>
      </c>
      <c r="D83" s="191"/>
      <c r="E83" s="163">
        <v>2</v>
      </c>
      <c r="F83" s="163" t="s">
        <v>237</v>
      </c>
      <c r="G83" s="161">
        <f>B83*C83</f>
        <v>720</v>
      </c>
      <c r="H83" s="265"/>
      <c r="I83" s="164">
        <f t="shared" si="8"/>
        <v>0</v>
      </c>
    </row>
    <row r="84" spans="1:9" ht="30.75" customHeight="1" x14ac:dyDescent="0.25">
      <c r="A84" s="59" t="s">
        <v>194</v>
      </c>
      <c r="B84" s="69">
        <v>1500</v>
      </c>
      <c r="C84" s="156">
        <f>0.5*1.3</f>
        <v>0.65</v>
      </c>
      <c r="D84" s="213"/>
      <c r="E84" s="61">
        <v>2</v>
      </c>
      <c r="F84" s="61" t="s">
        <v>55</v>
      </c>
      <c r="G84" s="62">
        <f>B84*C84</f>
        <v>975</v>
      </c>
      <c r="H84" s="265"/>
      <c r="I84" s="63">
        <f>H84*B84</f>
        <v>0</v>
      </c>
    </row>
    <row r="85" spans="1:9" ht="30.75" customHeight="1" thickBot="1" x14ac:dyDescent="0.3">
      <c r="A85" s="59" t="s">
        <v>195</v>
      </c>
      <c r="B85" s="69">
        <v>200</v>
      </c>
      <c r="C85" s="156">
        <f>0.65*1.3</f>
        <v>0.84500000000000008</v>
      </c>
      <c r="D85" s="214"/>
      <c r="E85" s="61">
        <v>3</v>
      </c>
      <c r="F85" s="61" t="s">
        <v>55</v>
      </c>
      <c r="G85" s="62">
        <f>B85*C85</f>
        <v>169.00000000000003</v>
      </c>
      <c r="H85" s="265"/>
      <c r="I85" s="68">
        <f>H85*B85</f>
        <v>0</v>
      </c>
    </row>
    <row r="86" spans="1:9" ht="30.75" customHeight="1" thickBot="1" x14ac:dyDescent="0.3">
      <c r="H86" s="150" t="s">
        <v>9</v>
      </c>
      <c r="I86" s="151">
        <f>SUM(I24:I85)</f>
        <v>0</v>
      </c>
    </row>
    <row r="88" spans="1:9" ht="30.75" customHeight="1" x14ac:dyDescent="0.25">
      <c r="A88" s="203" t="s">
        <v>66</v>
      </c>
      <c r="B88" s="182"/>
      <c r="C88" s="28" t="s">
        <v>90</v>
      </c>
      <c r="D88" s="29">
        <f>SUM(G92:G93)</f>
        <v>582</v>
      </c>
    </row>
    <row r="91" spans="1:9" ht="30.75" customHeight="1" x14ac:dyDescent="0.25">
      <c r="A91" s="72" t="s">
        <v>196</v>
      </c>
      <c r="B91" s="72" t="s">
        <v>1</v>
      </c>
      <c r="C91" s="72" t="s">
        <v>197</v>
      </c>
      <c r="D91" s="72" t="s">
        <v>198</v>
      </c>
      <c r="E91" s="72" t="s">
        <v>199</v>
      </c>
      <c r="F91" s="72" t="s">
        <v>6</v>
      </c>
      <c r="G91" s="72" t="s">
        <v>92</v>
      </c>
      <c r="H91" s="73" t="s">
        <v>93</v>
      </c>
      <c r="I91" s="73" t="s">
        <v>82</v>
      </c>
    </row>
    <row r="92" spans="1:9" ht="30.75" customHeight="1" x14ac:dyDescent="0.25">
      <c r="A92" s="59" t="s">
        <v>200</v>
      </c>
      <c r="B92" s="60">
        <v>600</v>
      </c>
      <c r="C92" s="62">
        <v>0.17</v>
      </c>
      <c r="D92" s="206" t="s">
        <v>38</v>
      </c>
      <c r="E92" s="61">
        <v>5</v>
      </c>
      <c r="F92" s="61" t="s">
        <v>201</v>
      </c>
      <c r="G92" s="62">
        <f>B92*C92</f>
        <v>102.00000000000001</v>
      </c>
      <c r="H92" s="268"/>
      <c r="I92" s="74">
        <f>H92*B92</f>
        <v>0</v>
      </c>
    </row>
    <row r="93" spans="1:9" ht="30.75" customHeight="1" thickBot="1" x14ac:dyDescent="0.3">
      <c r="A93" s="59" t="s">
        <v>202</v>
      </c>
      <c r="B93" s="60">
        <v>1500</v>
      </c>
      <c r="C93" s="126">
        <v>0.32</v>
      </c>
      <c r="D93" s="207"/>
      <c r="E93" s="61">
        <v>5</v>
      </c>
      <c r="F93" s="61" t="s">
        <v>69</v>
      </c>
      <c r="G93" s="62">
        <f>B93*C93</f>
        <v>480</v>
      </c>
      <c r="H93" s="268"/>
      <c r="I93" s="75">
        <f>H93*B93</f>
        <v>0</v>
      </c>
    </row>
    <row r="94" spans="1:9" ht="30.75" customHeight="1" thickBot="1" x14ac:dyDescent="0.3">
      <c r="H94" s="152" t="s">
        <v>9</v>
      </c>
      <c r="I94" s="153">
        <f>I92+I93</f>
        <v>0</v>
      </c>
    </row>
    <row r="97" spans="1:7" ht="30.75" customHeight="1" x14ac:dyDescent="0.25">
      <c r="A97" s="200" t="s">
        <v>221</v>
      </c>
      <c r="B97" s="201"/>
      <c r="C97" s="201"/>
      <c r="D97" s="201"/>
      <c r="E97" s="35" t="s">
        <v>90</v>
      </c>
      <c r="F97" s="34">
        <f>SUM(E100:E115)</f>
        <v>39973.699999999997</v>
      </c>
    </row>
    <row r="99" spans="1:7" ht="30.75" customHeight="1" x14ac:dyDescent="0.25">
      <c r="A99" s="76" t="s">
        <v>77</v>
      </c>
      <c r="B99" s="76" t="s">
        <v>78</v>
      </c>
      <c r="C99" s="76" t="s">
        <v>79</v>
      </c>
      <c r="D99" s="76" t="s">
        <v>80</v>
      </c>
      <c r="E99" s="56" t="s">
        <v>92</v>
      </c>
      <c r="F99" s="56" t="s">
        <v>94</v>
      </c>
      <c r="G99" s="56" t="s">
        <v>82</v>
      </c>
    </row>
    <row r="100" spans="1:7" ht="30.75" customHeight="1" x14ac:dyDescent="0.25">
      <c r="A100" s="122" t="s">
        <v>95</v>
      </c>
      <c r="B100" s="123">
        <v>25</v>
      </c>
      <c r="C100" s="133">
        <v>32.5</v>
      </c>
      <c r="D100" s="210" t="s">
        <v>38</v>
      </c>
      <c r="E100" s="15">
        <f t="shared" ref="E100:E104" si="9">C100*B100</f>
        <v>812.5</v>
      </c>
      <c r="F100" s="250"/>
      <c r="G100" s="15">
        <f t="shared" ref="G100:G104" si="10">F100*B100</f>
        <v>0</v>
      </c>
    </row>
    <row r="101" spans="1:7" ht="30.75" customHeight="1" x14ac:dyDescent="0.25">
      <c r="A101" s="131" t="s">
        <v>217</v>
      </c>
      <c r="B101" s="132">
        <v>5</v>
      </c>
      <c r="C101" s="133">
        <v>26</v>
      </c>
      <c r="D101" s="191"/>
      <c r="E101" s="15">
        <f t="shared" si="9"/>
        <v>130</v>
      </c>
      <c r="F101" s="250"/>
      <c r="G101" s="15">
        <f t="shared" si="10"/>
        <v>0</v>
      </c>
    </row>
    <row r="102" spans="1:7" ht="30.75" customHeight="1" x14ac:dyDescent="0.25">
      <c r="A102" s="131" t="s">
        <v>219</v>
      </c>
      <c r="B102" s="132">
        <v>100</v>
      </c>
      <c r="C102" s="133">
        <v>45.5</v>
      </c>
      <c r="D102" s="191"/>
      <c r="E102" s="15">
        <f t="shared" si="9"/>
        <v>4550</v>
      </c>
      <c r="F102" s="250"/>
      <c r="G102" s="15">
        <f t="shared" si="10"/>
        <v>0</v>
      </c>
    </row>
    <row r="103" spans="1:7" ht="30.75" customHeight="1" x14ac:dyDescent="0.25">
      <c r="A103" s="131" t="s">
        <v>222</v>
      </c>
      <c r="B103" s="132">
        <v>10</v>
      </c>
      <c r="C103" s="133">
        <v>234</v>
      </c>
      <c r="D103" s="191"/>
      <c r="E103" s="15">
        <f t="shared" si="9"/>
        <v>2340</v>
      </c>
      <c r="F103" s="250"/>
      <c r="G103" s="15">
        <f t="shared" si="10"/>
        <v>0</v>
      </c>
    </row>
    <row r="104" spans="1:7" ht="30.75" customHeight="1" x14ac:dyDescent="0.25">
      <c r="A104" s="131" t="s">
        <v>223</v>
      </c>
      <c r="B104" s="132">
        <v>10</v>
      </c>
      <c r="C104" s="133">
        <v>195</v>
      </c>
      <c r="D104" s="191"/>
      <c r="E104" s="15">
        <f t="shared" si="9"/>
        <v>1950</v>
      </c>
      <c r="F104" s="250"/>
      <c r="G104" s="15">
        <f t="shared" si="10"/>
        <v>0</v>
      </c>
    </row>
    <row r="105" spans="1:7" ht="30.75" customHeight="1" x14ac:dyDescent="0.25">
      <c r="A105" s="139" t="s">
        <v>203</v>
      </c>
      <c r="B105" s="141">
        <v>30</v>
      </c>
      <c r="C105" s="124">
        <v>260</v>
      </c>
      <c r="D105" s="191"/>
      <c r="E105" s="15">
        <f t="shared" ref="E105:E114" si="11">C105*B105</f>
        <v>7800</v>
      </c>
      <c r="F105" s="249"/>
      <c r="G105" s="15">
        <f t="shared" ref="G105:G115" si="12">F105*B105</f>
        <v>0</v>
      </c>
    </row>
    <row r="106" spans="1:7" ht="30.75" customHeight="1" x14ac:dyDescent="0.25">
      <c r="A106" s="139" t="s">
        <v>204</v>
      </c>
      <c r="B106" s="141">
        <v>35</v>
      </c>
      <c r="C106" s="124">
        <v>312</v>
      </c>
      <c r="D106" s="191"/>
      <c r="E106" s="15">
        <f t="shared" si="11"/>
        <v>10920</v>
      </c>
      <c r="F106" s="249"/>
      <c r="G106" s="15">
        <f t="shared" si="12"/>
        <v>0</v>
      </c>
    </row>
    <row r="107" spans="1:7" ht="30.75" customHeight="1" x14ac:dyDescent="0.25">
      <c r="A107" s="59" t="s">
        <v>229</v>
      </c>
      <c r="B107" s="77">
        <v>500</v>
      </c>
      <c r="C107" s="15">
        <v>5.2</v>
      </c>
      <c r="D107" s="191"/>
      <c r="E107" s="15">
        <f t="shared" si="11"/>
        <v>2600</v>
      </c>
      <c r="F107" s="249"/>
      <c r="G107" s="15">
        <f t="shared" si="12"/>
        <v>0</v>
      </c>
    </row>
    <row r="108" spans="1:7" ht="30.75" customHeight="1" x14ac:dyDescent="0.25">
      <c r="A108" s="59" t="s">
        <v>205</v>
      </c>
      <c r="B108" s="77">
        <v>150</v>
      </c>
      <c r="C108" s="15">
        <v>3.25</v>
      </c>
      <c r="D108" s="191"/>
      <c r="E108" s="15">
        <f t="shared" si="11"/>
        <v>487.5</v>
      </c>
      <c r="F108" s="249"/>
      <c r="G108" s="15">
        <f t="shared" si="12"/>
        <v>0</v>
      </c>
    </row>
    <row r="109" spans="1:7" ht="30.75" customHeight="1" x14ac:dyDescent="0.25">
      <c r="A109" s="59" t="s">
        <v>206</v>
      </c>
      <c r="B109" s="77">
        <v>150</v>
      </c>
      <c r="C109" s="15">
        <v>5.2</v>
      </c>
      <c r="D109" s="191"/>
      <c r="E109" s="15">
        <f t="shared" si="11"/>
        <v>780</v>
      </c>
      <c r="F109" s="249"/>
      <c r="G109" s="15">
        <f t="shared" si="12"/>
        <v>0</v>
      </c>
    </row>
    <row r="110" spans="1:7" ht="30.75" customHeight="1" x14ac:dyDescent="0.25">
      <c r="A110" s="59" t="s">
        <v>207</v>
      </c>
      <c r="B110" s="77">
        <v>200</v>
      </c>
      <c r="C110" s="15">
        <v>11.700000000000001</v>
      </c>
      <c r="D110" s="191"/>
      <c r="E110" s="15">
        <f t="shared" si="11"/>
        <v>2340</v>
      </c>
      <c r="F110" s="249"/>
      <c r="G110" s="15">
        <f t="shared" si="12"/>
        <v>0</v>
      </c>
    </row>
    <row r="111" spans="1:7" ht="30.75" customHeight="1" x14ac:dyDescent="0.25">
      <c r="A111" s="59" t="s">
        <v>208</v>
      </c>
      <c r="B111" s="19">
        <v>15</v>
      </c>
      <c r="C111" s="54">
        <v>195</v>
      </c>
      <c r="D111" s="191"/>
      <c r="E111" s="15">
        <f t="shared" si="11"/>
        <v>2925</v>
      </c>
      <c r="F111" s="248"/>
      <c r="G111" s="15">
        <f t="shared" si="12"/>
        <v>0</v>
      </c>
    </row>
    <row r="112" spans="1:7" ht="30.75" customHeight="1" x14ac:dyDescent="0.25">
      <c r="A112" s="59" t="s">
        <v>209</v>
      </c>
      <c r="B112" s="77">
        <v>120</v>
      </c>
      <c r="C112" s="8">
        <v>3.9000000000000004</v>
      </c>
      <c r="D112" s="191"/>
      <c r="E112" s="15">
        <f t="shared" si="11"/>
        <v>468.00000000000006</v>
      </c>
      <c r="F112" s="249"/>
      <c r="G112" s="15">
        <f t="shared" si="12"/>
        <v>0</v>
      </c>
    </row>
    <row r="113" spans="1:7" ht="30.75" customHeight="1" x14ac:dyDescent="0.25">
      <c r="A113" s="49" t="s">
        <v>210</v>
      </c>
      <c r="B113" s="50">
        <v>500</v>
      </c>
      <c r="C113" s="142">
        <v>3.25</v>
      </c>
      <c r="D113" s="191"/>
      <c r="E113" s="79">
        <f t="shared" si="11"/>
        <v>1625</v>
      </c>
      <c r="F113" s="269"/>
      <c r="G113" s="15">
        <f t="shared" si="12"/>
        <v>0</v>
      </c>
    </row>
    <row r="114" spans="1:7" ht="30.75" customHeight="1" x14ac:dyDescent="0.25">
      <c r="A114" s="20" t="s">
        <v>86</v>
      </c>
      <c r="B114" s="19">
        <v>15</v>
      </c>
      <c r="C114" s="80">
        <v>11.700000000000001</v>
      </c>
      <c r="D114" s="191"/>
      <c r="E114" s="79">
        <f t="shared" si="11"/>
        <v>175.50000000000003</v>
      </c>
      <c r="F114" s="270"/>
      <c r="G114" s="15">
        <f t="shared" si="12"/>
        <v>0</v>
      </c>
    </row>
    <row r="115" spans="1:7" ht="30.75" customHeight="1" x14ac:dyDescent="0.25">
      <c r="A115" s="49" t="s">
        <v>211</v>
      </c>
      <c r="B115" s="50">
        <v>3</v>
      </c>
      <c r="C115" s="78">
        <v>23.400000000000002</v>
      </c>
      <c r="D115" s="178"/>
      <c r="E115" s="79">
        <f>C115*B115</f>
        <v>70.2</v>
      </c>
      <c r="F115" s="269"/>
      <c r="G115" s="15">
        <f t="shared" si="12"/>
        <v>0</v>
      </c>
    </row>
    <row r="116" spans="1:7" ht="30.75" customHeight="1" thickBot="1" x14ac:dyDescent="0.3">
      <c r="F116" s="154" t="s">
        <v>9</v>
      </c>
      <c r="G116" s="155">
        <f>SUM(G100:G115)</f>
        <v>0</v>
      </c>
    </row>
    <row r="118" spans="1:7" ht="30.75" customHeight="1" thickBot="1" x14ac:dyDescent="0.3"/>
    <row r="119" spans="1:7" ht="30.75" customHeight="1" thickBot="1" x14ac:dyDescent="0.3">
      <c r="A119" s="166" t="s">
        <v>230</v>
      </c>
      <c r="B119" s="167"/>
      <c r="C119" s="167"/>
      <c r="D119" s="167"/>
      <c r="E119" s="168"/>
      <c r="F119" s="81"/>
    </row>
  </sheetData>
  <sheetProtection algorithmName="SHA-512" hashValue="F/ayjHRBi68yxtpINhcHOfnF4SSoOdH22o5WrTqgQvZCZHwvOcyTSPZwobo4nJviFPTD0V49s79BLJ7RXjrpHA==" saltValue="ckxBubRDAX1bMa9pkM9IkA==" spinCount="100000" sheet="1"/>
  <mergeCells count="86">
    <mergeCell ref="A1:I1"/>
    <mergeCell ref="A3:C3"/>
    <mergeCell ref="A6:A7"/>
    <mergeCell ref="B6:B7"/>
    <mergeCell ref="D6:D7"/>
    <mergeCell ref="E6:E7"/>
    <mergeCell ref="F6:F7"/>
    <mergeCell ref="H6:H7"/>
    <mergeCell ref="I6:I7"/>
    <mergeCell ref="H8:H11"/>
    <mergeCell ref="I8:I11"/>
    <mergeCell ref="J8:J11"/>
    <mergeCell ref="A12:A13"/>
    <mergeCell ref="B12:B13"/>
    <mergeCell ref="C12:C13"/>
    <mergeCell ref="D12:D15"/>
    <mergeCell ref="E12:E13"/>
    <mergeCell ref="F12:F15"/>
    <mergeCell ref="G12:G15"/>
    <mergeCell ref="A8:A11"/>
    <mergeCell ref="B8:B11"/>
    <mergeCell ref="C8:C11"/>
    <mergeCell ref="E8:E11"/>
    <mergeCell ref="F8:F11"/>
    <mergeCell ref="G8:G11"/>
    <mergeCell ref="H12:H13"/>
    <mergeCell ref="I12:I13"/>
    <mergeCell ref="J12:J13"/>
    <mergeCell ref="A14:A15"/>
    <mergeCell ref="B14:B15"/>
    <mergeCell ref="C14:C15"/>
    <mergeCell ref="E14:E15"/>
    <mergeCell ref="H14:H15"/>
    <mergeCell ref="I14:I15"/>
    <mergeCell ref="J14:J15"/>
    <mergeCell ref="A19:C19"/>
    <mergeCell ref="A22:A23"/>
    <mergeCell ref="B22:B23"/>
    <mergeCell ref="D22:D23"/>
    <mergeCell ref="E22:E23"/>
    <mergeCell ref="H22:H23"/>
    <mergeCell ref="D24:D85"/>
    <mergeCell ref="E25:E27"/>
    <mergeCell ref="F25:F27"/>
    <mergeCell ref="E28:E29"/>
    <mergeCell ref="E35:E37"/>
    <mergeCell ref="F35:F37"/>
    <mergeCell ref="G35:G37"/>
    <mergeCell ref="G22:G23"/>
    <mergeCell ref="H35:H37"/>
    <mergeCell ref="I35:I37"/>
    <mergeCell ref="B38:B40"/>
    <mergeCell ref="C38:C40"/>
    <mergeCell ref="E38:E40"/>
    <mergeCell ref="F38:F40"/>
    <mergeCell ref="G38:G40"/>
    <mergeCell ref="H38:H40"/>
    <mergeCell ref="I38:I40"/>
    <mergeCell ref="B35:B37"/>
    <mergeCell ref="C35:C37"/>
    <mergeCell ref="I41:I43"/>
    <mergeCell ref="B44:B46"/>
    <mergeCell ref="C44:C46"/>
    <mergeCell ref="E44:E46"/>
    <mergeCell ref="F44:F46"/>
    <mergeCell ref="G44:G46"/>
    <mergeCell ref="H44:H46"/>
    <mergeCell ref="I44:I46"/>
    <mergeCell ref="B41:B43"/>
    <mergeCell ref="C41:C43"/>
    <mergeCell ref="E41:E43"/>
    <mergeCell ref="F41:F43"/>
    <mergeCell ref="G41:G43"/>
    <mergeCell ref="H41:H43"/>
    <mergeCell ref="A119:E119"/>
    <mergeCell ref="B47:B49"/>
    <mergeCell ref="C47:C49"/>
    <mergeCell ref="E47:E49"/>
    <mergeCell ref="F47:F49"/>
    <mergeCell ref="D100:D115"/>
    <mergeCell ref="I47:I49"/>
    <mergeCell ref="A88:B88"/>
    <mergeCell ref="D92:D93"/>
    <mergeCell ref="A97:D97"/>
    <mergeCell ref="G47:G49"/>
    <mergeCell ref="H47:H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activeCell="C5" sqref="C5"/>
    </sheetView>
  </sheetViews>
  <sheetFormatPr defaultRowHeight="15" x14ac:dyDescent="0.25"/>
  <cols>
    <col min="1" max="1" width="21.42578125" style="82" customWidth="1"/>
    <col min="2" max="2" width="24.85546875" style="82" customWidth="1"/>
    <col min="3" max="3" width="28.42578125" style="82" customWidth="1"/>
    <col min="4" max="4" width="29.140625" style="82" customWidth="1"/>
    <col min="5" max="6" width="29" style="82" customWidth="1"/>
    <col min="7" max="7" width="3.5703125" style="82" customWidth="1"/>
    <col min="8" max="8" width="4.28515625" style="82" customWidth="1"/>
    <col min="9" max="9" width="46.42578125" style="82" customWidth="1"/>
    <col min="10" max="10" width="48.85546875" style="82" customWidth="1"/>
    <col min="11" max="11" width="7.5703125" style="82" customWidth="1"/>
    <col min="12" max="16384" width="9.140625" style="82"/>
  </cols>
  <sheetData>
    <row r="1" spans="1:11" ht="41.25" customHeight="1" x14ac:dyDescent="0.25">
      <c r="B1" s="83"/>
      <c r="C1" s="94" t="s">
        <v>214</v>
      </c>
      <c r="D1" s="83"/>
    </row>
    <row r="2" spans="1:11" ht="31.5" x14ac:dyDescent="0.25">
      <c r="A2" s="231" t="s">
        <v>213</v>
      </c>
      <c r="B2" s="232"/>
      <c r="C2" s="232"/>
      <c r="D2" s="232"/>
      <c r="E2" s="232"/>
      <c r="F2" s="232"/>
      <c r="G2" s="107"/>
      <c r="H2" s="106"/>
    </row>
    <row r="4" spans="1:11" ht="73.5" customHeight="1" x14ac:dyDescent="0.25">
      <c r="B4" s="95" t="s">
        <v>99</v>
      </c>
      <c r="C4" s="95" t="s">
        <v>30</v>
      </c>
      <c r="D4" s="95" t="s">
        <v>76</v>
      </c>
      <c r="E4" s="96" t="s">
        <v>100</v>
      </c>
      <c r="F4" s="96" t="s">
        <v>103</v>
      </c>
      <c r="J4" s="86"/>
    </row>
    <row r="5" spans="1:11" ht="27" thickBot="1" x14ac:dyDescent="0.3">
      <c r="A5" s="97" t="s">
        <v>101</v>
      </c>
      <c r="B5" s="99">
        <f>'materiali NON pericolosi'!E3</f>
        <v>37137.75</v>
      </c>
      <c r="C5" s="99">
        <f>'materiali NON pericolosi'!E28</f>
        <v>37833.57499999999</v>
      </c>
      <c r="D5" s="99">
        <f>'materiali NON pericolosi'!F72</f>
        <v>40402.699999999997</v>
      </c>
      <c r="E5" s="98">
        <f>SUM(B5:D5)</f>
        <v>115374.02499999998</v>
      </c>
      <c r="F5" s="237" t="str">
        <f>IF(E6=0,"",-(E6-E5))</f>
        <v/>
      </c>
      <c r="G5" s="84"/>
    </row>
    <row r="6" spans="1:11" ht="30" customHeight="1" x14ac:dyDescent="0.25">
      <c r="A6" s="103" t="s">
        <v>81</v>
      </c>
      <c r="B6" s="104">
        <f>'materiali NON pericolosi'!J19</f>
        <v>0</v>
      </c>
      <c r="C6" s="104">
        <f>'materiali NON pericolosi'!I56</f>
        <v>0</v>
      </c>
      <c r="D6" s="104">
        <f>'materiali NON pericolosi'!G90</f>
        <v>0</v>
      </c>
      <c r="E6" s="105">
        <f>SUM(B6:D6)</f>
        <v>0</v>
      </c>
      <c r="F6" s="238"/>
      <c r="H6" s="113"/>
      <c r="I6" s="114"/>
      <c r="J6" s="114"/>
      <c r="K6" s="115"/>
    </row>
    <row r="7" spans="1:11" x14ac:dyDescent="0.25">
      <c r="H7" s="116"/>
      <c r="I7" s="243" t="s">
        <v>104</v>
      </c>
      <c r="J7" s="245" t="e">
        <f>(F6+E10+F16+D20)/(E5+D10+E16+C20)</f>
        <v>#VALUE!</v>
      </c>
      <c r="K7" s="117"/>
    </row>
    <row r="8" spans="1:11" x14ac:dyDescent="0.25">
      <c r="H8" s="116"/>
      <c r="I8" s="244"/>
      <c r="J8" s="246"/>
      <c r="K8" s="117"/>
    </row>
    <row r="9" spans="1:11" ht="52.5" customHeight="1" x14ac:dyDescent="0.25">
      <c r="B9" s="95" t="s">
        <v>91</v>
      </c>
      <c r="C9" s="95" t="s">
        <v>66</v>
      </c>
      <c r="D9" s="96" t="s">
        <v>100</v>
      </c>
      <c r="E9" s="96" t="s">
        <v>103</v>
      </c>
      <c r="F9" s="108"/>
      <c r="G9" s="85"/>
      <c r="H9" s="116"/>
      <c r="I9" s="244"/>
      <c r="J9" s="246"/>
      <c r="K9" s="117"/>
    </row>
    <row r="10" spans="1:11" ht="25.5" customHeight="1" x14ac:dyDescent="0.25">
      <c r="A10" s="97" t="s">
        <v>101</v>
      </c>
      <c r="B10" s="99">
        <f>'materiali NON pericolosi'!E21</f>
        <v>1200</v>
      </c>
      <c r="C10" s="99">
        <f>'materiali NON pericolosi'!D58</f>
        <v>4777</v>
      </c>
      <c r="D10" s="100">
        <f>SUM(A10:C10)</f>
        <v>5977</v>
      </c>
      <c r="E10" s="237" t="str">
        <f>IF(D11=0,"",-(D10-D11))</f>
        <v/>
      </c>
      <c r="F10" s="92"/>
      <c r="G10" s="87"/>
      <c r="H10" s="116"/>
      <c r="I10" s="109"/>
      <c r="J10" s="109"/>
      <c r="K10" s="117"/>
    </row>
    <row r="11" spans="1:11" ht="33" customHeight="1" x14ac:dyDescent="0.25">
      <c r="A11" s="103" t="s">
        <v>81</v>
      </c>
      <c r="B11" s="104">
        <f>'materiali NON pericolosi'!J26</f>
        <v>0</v>
      </c>
      <c r="C11" s="104">
        <f>'materiali NON pericolosi'!I70</f>
        <v>0</v>
      </c>
      <c r="D11" s="105">
        <f>SUM(B11:C11)</f>
        <v>0</v>
      </c>
      <c r="E11" s="238"/>
      <c r="F11" s="92"/>
      <c r="G11" s="88"/>
      <c r="H11" s="116"/>
      <c r="I11" s="109"/>
      <c r="J11" s="109"/>
      <c r="K11" s="117"/>
    </row>
    <row r="12" spans="1:11" s="87" customFormat="1" ht="18.75" customHeight="1" x14ac:dyDescent="0.25">
      <c r="A12" s="89"/>
      <c r="B12" s="90"/>
      <c r="C12" s="90"/>
      <c r="D12" s="91"/>
      <c r="E12" s="92"/>
      <c r="F12" s="92"/>
      <c r="G12" s="88"/>
      <c r="H12" s="116"/>
      <c r="I12" s="241" t="s">
        <v>105</v>
      </c>
      <c r="J12" s="242"/>
      <c r="K12" s="117"/>
    </row>
    <row r="13" spans="1:11" ht="32.25" thickBot="1" x14ac:dyDescent="0.3">
      <c r="A13" s="233" t="s">
        <v>212</v>
      </c>
      <c r="B13" s="234"/>
      <c r="C13" s="234"/>
      <c r="D13" s="234"/>
      <c r="E13" s="234"/>
      <c r="F13" s="234"/>
      <c r="G13" s="107"/>
      <c r="H13" s="118"/>
      <c r="I13" s="119"/>
      <c r="J13" s="119"/>
      <c r="K13" s="120"/>
    </row>
    <row r="15" spans="1:11" ht="75" customHeight="1" x14ac:dyDescent="0.25">
      <c r="B15" s="95" t="s">
        <v>99</v>
      </c>
      <c r="C15" s="95" t="s">
        <v>30</v>
      </c>
      <c r="D15" s="95" t="s">
        <v>76</v>
      </c>
      <c r="E15" s="96" t="s">
        <v>100</v>
      </c>
      <c r="F15" s="96" t="s">
        <v>103</v>
      </c>
    </row>
    <row r="16" spans="1:11" ht="23.25" x14ac:dyDescent="0.25">
      <c r="A16" s="97" t="s">
        <v>101</v>
      </c>
      <c r="B16" s="101">
        <f>'materiali pericolosi'!E3</f>
        <v>11622</v>
      </c>
      <c r="C16" s="101">
        <f>'materiali pericolosi'!E19</f>
        <v>46644.249999999993</v>
      </c>
      <c r="D16" s="101">
        <f>'materiali pericolosi'!F97</f>
        <v>39973.699999999997</v>
      </c>
      <c r="E16" s="102">
        <f>SUM(B16:D16)</f>
        <v>98239.949999999983</v>
      </c>
      <c r="F16" s="237" t="str">
        <f>IF(E17=0,"",-(E17-E16))</f>
        <v/>
      </c>
      <c r="G16" s="84"/>
      <c r="I16" s="86"/>
      <c r="J16" s="86"/>
    </row>
    <row r="17" spans="1:11" ht="30" customHeight="1" x14ac:dyDescent="0.25">
      <c r="A17" s="103" t="s">
        <v>81</v>
      </c>
      <c r="B17" s="104">
        <f>'materiali pericolosi'!J16</f>
        <v>0</v>
      </c>
      <c r="C17" s="104">
        <f>'materiali pericolosi'!I86</f>
        <v>0</v>
      </c>
      <c r="D17" s="104">
        <f>'materiali pericolosi'!G116</f>
        <v>0</v>
      </c>
      <c r="E17" s="105">
        <f>SUM(B17:D17)</f>
        <v>0</v>
      </c>
      <c r="F17" s="238"/>
    </row>
    <row r="19" spans="1:11" ht="61.5" customHeight="1" x14ac:dyDescent="0.25">
      <c r="B19" s="95" t="s">
        <v>66</v>
      </c>
      <c r="C19" s="96" t="s">
        <v>100</v>
      </c>
      <c r="D19" s="96" t="s">
        <v>103</v>
      </c>
      <c r="G19" s="85"/>
      <c r="H19" s="87"/>
    </row>
    <row r="20" spans="1:11" ht="21" customHeight="1" x14ac:dyDescent="0.25">
      <c r="A20" s="97" t="s">
        <v>101</v>
      </c>
      <c r="B20" s="99">
        <f>'materiali pericolosi'!D88</f>
        <v>582</v>
      </c>
      <c r="C20" s="100">
        <f>B20</f>
        <v>582</v>
      </c>
      <c r="D20" s="237" t="str">
        <f>IF(C21=0,"",-(C20-C21))</f>
        <v/>
      </c>
      <c r="E20" s="86"/>
      <c r="F20" s="86"/>
      <c r="G20" s="87"/>
      <c r="H20" s="87"/>
    </row>
    <row r="21" spans="1:11" ht="26.25" x14ac:dyDescent="0.25">
      <c r="A21" s="103" t="s">
        <v>81</v>
      </c>
      <c r="B21" s="104">
        <f>'materiali pericolosi'!I94</f>
        <v>0</v>
      </c>
      <c r="C21" s="105">
        <f>B21</f>
        <v>0</v>
      </c>
      <c r="D21" s="238"/>
      <c r="G21" s="239"/>
      <c r="H21" s="240"/>
    </row>
    <row r="22" spans="1:11" ht="19.5" customHeight="1" x14ac:dyDescent="0.25">
      <c r="G22" s="93"/>
    </row>
    <row r="23" spans="1:11" ht="72.75" customHeight="1" x14ac:dyDescent="0.25">
      <c r="A23" s="247" t="s">
        <v>88</v>
      </c>
      <c r="B23" s="247"/>
      <c r="C23" s="247"/>
      <c r="D23" s="247"/>
      <c r="E23" s="235">
        <f>'materiali NON pericolosi'!F94+'materiali pericolosi'!F119</f>
        <v>0</v>
      </c>
      <c r="F23" s="236"/>
      <c r="G23" s="93"/>
      <c r="I23" s="110" t="s">
        <v>102</v>
      </c>
      <c r="J23" s="110"/>
      <c r="K23" s="111"/>
    </row>
    <row r="24" spans="1:11" ht="30" customHeight="1" x14ac:dyDescent="0.25">
      <c r="I24" s="110"/>
      <c r="J24" s="110"/>
      <c r="K24" s="111"/>
    </row>
    <row r="25" spans="1:11" ht="18.75" x14ac:dyDescent="0.25">
      <c r="I25" s="110"/>
      <c r="J25" s="110"/>
      <c r="K25" s="111"/>
    </row>
    <row r="27" spans="1:11" ht="8.25" customHeight="1" x14ac:dyDescent="0.25"/>
    <row r="28" spans="1:11" ht="15" customHeight="1" x14ac:dyDescent="0.25"/>
    <row r="29" spans="1:11" ht="36" customHeight="1" x14ac:dyDescent="0.25"/>
    <row r="31" spans="1:11" x14ac:dyDescent="0.25">
      <c r="G31" s="86"/>
    </row>
  </sheetData>
  <sheetProtection algorithmName="SHA-512" hashValue="mKfWx9EAq4oJqxt2/biAdGGN36ETTcPWRNB6i6NFkT+vMXf3w5/Go8lpkDyDmT+9zKF6spuxJZgHK6Eya17WNQ==" saltValue="mDiZOaaW9RETwdEJmpsakQ==" spinCount="100000" sheet="1" objects="1" scenarios="1" selectLockedCells="1" selectUnlockedCells="1"/>
  <mergeCells count="12">
    <mergeCell ref="I12:J12"/>
    <mergeCell ref="I7:I9"/>
    <mergeCell ref="J7:J9"/>
    <mergeCell ref="A23:D23"/>
    <mergeCell ref="E10:E11"/>
    <mergeCell ref="A2:F2"/>
    <mergeCell ref="A13:F13"/>
    <mergeCell ref="E23:F23"/>
    <mergeCell ref="D20:D21"/>
    <mergeCell ref="G21:H21"/>
    <mergeCell ref="F16:F17"/>
    <mergeCell ref="F5:F6"/>
  </mergeCells>
  <pageMargins left="0.7" right="0.7" top="0.75" bottom="0.75" header="0.3" footer="0.3"/>
  <pageSetup paperSize="9" orientation="portrait" r:id="rId1"/>
  <ignoredErrors>
    <ignoredError sqref="J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materiali NON pericolosi</vt:lpstr>
      <vt:lpstr>materiali pericolosi</vt:lpstr>
      <vt:lpstr>RIEPILOGO OFFERTA ECONOMICA</vt:lpstr>
    </vt:vector>
  </TitlesOfParts>
  <Company>Area Servizi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Lucca</dc:creator>
  <cp:lastModifiedBy>Davide Lucca</cp:lastModifiedBy>
  <dcterms:created xsi:type="dcterms:W3CDTF">2016-06-09T06:59:49Z</dcterms:created>
  <dcterms:modified xsi:type="dcterms:W3CDTF">2018-07-11T08:01:54Z</dcterms:modified>
</cp:coreProperties>
</file>